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9705" windowHeight="6960" tabRatio="634" activeTab="0"/>
  </bookViews>
  <sheets>
    <sheet name="Sheet1" sheetId="1" r:id="rId1"/>
    <sheet name="Sources to Intermediaries" sheetId="2" r:id="rId2"/>
    <sheet name="IntermSources to Providers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2">'IntermSources to Providers'!$A$1:$X$71</definedName>
    <definedName name="_xlnm.Print_Area" localSheetId="1">'Sources to Intermediaries'!$A$1:$J$43</definedName>
  </definedNames>
  <calcPr fullCalcOnLoad="1"/>
</workbook>
</file>

<file path=xl/comments3.xml><?xml version="1.0" encoding="utf-8"?>
<comments xmlns="http://schemas.openxmlformats.org/spreadsheetml/2006/main">
  <authors>
    <author>Aparnaa Somanathan</author>
  </authors>
  <commentList>
    <comment ref="S8" authorId="0">
      <text>
        <r>
          <rPr>
            <b/>
            <sz val="8"/>
            <rFont val="Tahoma"/>
            <family val="1"/>
          </rPr>
          <t>Aparnaa Somanathan:</t>
        </r>
        <r>
          <rPr>
            <sz val="8"/>
            <rFont val="Tahoma"/>
            <family val="1"/>
          </rPr>
          <t xml:space="preserve">
Includes Samaritan Fund.</t>
        </r>
      </text>
    </comment>
    <comment ref="V34" authorId="0">
      <text>
        <r>
          <rPr>
            <b/>
            <sz val="8"/>
            <rFont val="Tahoma"/>
            <family val="1"/>
          </rPr>
          <t>Aparnaa Somanathan:</t>
        </r>
        <r>
          <rPr>
            <sz val="8"/>
            <rFont val="Tahoma"/>
            <family val="1"/>
          </rPr>
          <t xml:space="preserve">
Adustment made to reconcile differences caused by conversion from fiscal to calendar year basis.
</t>
        </r>
      </text>
    </comment>
    <comment ref="U55" authorId="0">
      <text>
        <r>
          <rPr>
            <b/>
            <sz val="8"/>
            <rFont val="Tahoma"/>
            <family val="1"/>
          </rPr>
          <t>Aparnaa Somanathan:</t>
        </r>
        <r>
          <rPr>
            <sz val="8"/>
            <rFont val="Tahoma"/>
            <family val="1"/>
          </rPr>
          <t xml:space="preserve">
Adjustment made to reconcile difference between total estimate of spending at Other for-profit providers' and the breakdown of spending at those providers.</t>
        </r>
      </text>
    </comment>
    <comment ref="U57" authorId="0">
      <text>
        <r>
          <rPr>
            <b/>
            <sz val="8"/>
            <rFont val="Tahoma"/>
            <family val="1"/>
          </rPr>
          <t>Aparnaa Somanathan:</t>
        </r>
        <r>
          <rPr>
            <sz val="8"/>
            <rFont val="Tahoma"/>
            <family val="1"/>
          </rPr>
          <t xml:space="preserve">
Adjustment made to reconcile difference between total estimate of spending at Other for-profit providers' and the breakdown of spending at those providers.</t>
        </r>
      </text>
    </comment>
  </commentList>
</comments>
</file>

<file path=xl/sharedStrings.xml><?xml version="1.0" encoding="utf-8"?>
<sst xmlns="http://schemas.openxmlformats.org/spreadsheetml/2006/main" count="111" uniqueCount="90">
  <si>
    <t>GOVERNMENT OF HONG KONG SAR</t>
  </si>
  <si>
    <t>Funds</t>
  </si>
  <si>
    <t>HWB</t>
  </si>
  <si>
    <t>DOH</t>
  </si>
  <si>
    <t>HA</t>
  </si>
  <si>
    <t>Hospital Services Department</t>
  </si>
  <si>
    <t>Social Welfare Department</t>
  </si>
  <si>
    <t>Government Laboratory</t>
  </si>
  <si>
    <t>Subventions to other agencies</t>
  </si>
  <si>
    <t>Lotteries Fund</t>
  </si>
  <si>
    <t>HOUSEHOLDS</t>
  </si>
  <si>
    <t>FOREIGN SOURCES</t>
  </si>
  <si>
    <t>TOTAL</t>
  </si>
  <si>
    <t>Hospital Authority</t>
  </si>
  <si>
    <t>Subvented public agencies/departments</t>
  </si>
  <si>
    <t>Academic, training and professional institutions</t>
  </si>
  <si>
    <t>Non-profit-institutions</t>
  </si>
  <si>
    <t>For-profit providers</t>
  </si>
  <si>
    <t>Pharmacies</t>
  </si>
  <si>
    <t>Shops</t>
  </si>
  <si>
    <t>Fire Services Department</t>
  </si>
  <si>
    <t>Government departments</t>
  </si>
  <si>
    <t>Department of Health</t>
  </si>
  <si>
    <t>Auxiliary Medical Service</t>
  </si>
  <si>
    <t>Agriculture and Fisheries Department</t>
  </si>
  <si>
    <t>CWRF</t>
  </si>
  <si>
    <t xml:space="preserve">Samaritan  Fund </t>
  </si>
  <si>
    <t>Government providers</t>
  </si>
  <si>
    <t>Private hospitals</t>
  </si>
  <si>
    <t>Statutory bodies</t>
  </si>
  <si>
    <t>ACAN</t>
  </si>
  <si>
    <t>Private specialists</t>
  </si>
  <si>
    <t>GENERAL REVENUE ACCOUNT</t>
  </si>
  <si>
    <t>CAO providing departments</t>
  </si>
  <si>
    <t xml:space="preserve">Private  modern medical providers </t>
  </si>
  <si>
    <t>Private medical practitioners</t>
  </si>
  <si>
    <t>Other registered medical practitioners</t>
  </si>
  <si>
    <t>Private dental practitioners</t>
  </si>
  <si>
    <t>Diagnostic / imaging services</t>
  </si>
  <si>
    <t>Private modern providers n.e.c.</t>
  </si>
  <si>
    <t>Private TCM practitioners</t>
  </si>
  <si>
    <t>Drug and medical supplies distributors</t>
  </si>
  <si>
    <t>TCM stores</t>
  </si>
  <si>
    <t>Optical goods suppliers</t>
  </si>
  <si>
    <t>Medical suppliers n.e.c.</t>
  </si>
  <si>
    <t>HONG KONG DHA:  DRAFT MATRIX OF FUNDING SOURCES/INTERMEDIARIES TO PROVIDERS (FISCAL 1996/97)</t>
  </si>
  <si>
    <t xml:space="preserve">    </t>
  </si>
  <si>
    <t>HSD</t>
  </si>
  <si>
    <t>AMS</t>
  </si>
  <si>
    <t>AFD</t>
  </si>
  <si>
    <t>FSD</t>
  </si>
  <si>
    <t>GL</t>
  </si>
  <si>
    <t>SWD</t>
  </si>
  <si>
    <t>LF</t>
  </si>
  <si>
    <t>FUNDS</t>
  </si>
  <si>
    <t>EMPLOYER BENEFIT SCHEMES</t>
  </si>
  <si>
    <t>CAO providers</t>
  </si>
  <si>
    <t>Other govt funds</t>
  </si>
  <si>
    <t>HONG KONG DHA:  DRAFT MATRIX OF FUNDING SOURCES TO INTERMEDIARIES  (FISCAL 1996/97)</t>
  </si>
  <si>
    <t>TREASURY</t>
  </si>
  <si>
    <t>FIRMS</t>
  </si>
  <si>
    <t>Government of Hong Kong SAR</t>
  </si>
  <si>
    <t>Private/ for-profit enterprises</t>
  </si>
  <si>
    <t>Households</t>
  </si>
  <si>
    <t>NON-PROFIT ENTERPRISES</t>
  </si>
  <si>
    <t>University of HK - Medicine</t>
  </si>
  <si>
    <t>University of HK - Dentistry</t>
  </si>
  <si>
    <t xml:space="preserve">Prince Philip </t>
  </si>
  <si>
    <t>Chinese University of HK</t>
  </si>
  <si>
    <t xml:space="preserve">Non-profit ambulatory </t>
  </si>
  <si>
    <t xml:space="preserve">Non-profit voluntary </t>
  </si>
  <si>
    <t>Private generalists</t>
  </si>
  <si>
    <t>UGC</t>
  </si>
  <si>
    <t xml:space="preserve">Hong Kong Polytechnic </t>
  </si>
  <si>
    <t>University Grants Commission</t>
  </si>
  <si>
    <t>PRIVATE SECTOR</t>
  </si>
  <si>
    <t>NON PROFIT BODIES/ INSTITUTIONS</t>
  </si>
  <si>
    <t>Private insurance schemes</t>
  </si>
  <si>
    <t>Employer benefit schemes</t>
  </si>
  <si>
    <t>Private insurance administration</t>
  </si>
  <si>
    <t>PRIVATE INSURANCE SCHEMES</t>
  </si>
  <si>
    <t>Private sector</t>
  </si>
  <si>
    <t>HK$ millions</t>
  </si>
  <si>
    <t>Other</t>
  </si>
  <si>
    <t>TDHE</t>
  </si>
  <si>
    <t>Discrepancy between matrix and other estimates</t>
  </si>
  <si>
    <t>Appendix C: DHA Flow of Funds Matrices</t>
  </si>
  <si>
    <t>Figure C1: Hong Kong Domestic Health Accounts: Sources/intermediaries to Providers</t>
  </si>
  <si>
    <t>(Attached to report)</t>
  </si>
  <si>
    <t>Figure C2: Hong Kong Domestic Health Accounts: Sources to Intermediaries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</si>
</sst>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Rs&quot;#,##0_);\(&quot;Rs&quot;#,##0\)"/>
    <numFmt numFmtId="177" formatCode="&quot;Rs&quot;#,##0_);[Red]\(&quot;Rs&quot;#,##0\)"/>
    <numFmt numFmtId="178" formatCode="&quot;Rs&quot;#,##0.00_);\(&quot;Rs&quot;#,##0.00\)"/>
    <numFmt numFmtId="179" formatCode="&quot;Rs&quot;#,##0.00_);[Red]\(&quot;Rs&quot;#,##0.00\)"/>
    <numFmt numFmtId="180" formatCode="_(&quot;Rs&quot;* #,##0_);_(&quot;Rs&quot;* \(#,##0\);_(&quot;Rs&quot;* &quot;-&quot;_);_(@_)"/>
    <numFmt numFmtId="181" formatCode="_(* #,##0_);_(* \(#,##0\);_(* &quot;-&quot;_);_(@_)"/>
    <numFmt numFmtId="182" formatCode="_(&quot;Rs&quot;* #,##0.00_);_(&quot;Rs&quot;* \(#,##0.00\);_(&quot;Rs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_(* #,##0.0_);_(* \(#,##0.0\);_(* &quot;-&quot;??_);_(@_)"/>
    <numFmt numFmtId="197" formatCode="_(* #,##0_);_(* \(#,##0\);_(* &quot;-&quot;??_);_(@_)"/>
    <numFmt numFmtId="198" formatCode="0.0%"/>
    <numFmt numFmtId="199" formatCode="0.0000"/>
    <numFmt numFmtId="200" formatCode="0.000"/>
    <numFmt numFmtId="201" formatCode="0.0"/>
  </numFmts>
  <fonts count="18">
    <font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"/>
      <name val="Tahoma"/>
      <family val="1"/>
    </font>
    <font>
      <b/>
      <sz val="8"/>
      <name val="Tahoma"/>
      <family val="1"/>
    </font>
    <font>
      <b/>
      <sz val="1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8"/>
      <color indexed="10"/>
      <name val="Arial"/>
      <family val="2"/>
    </font>
    <font>
      <sz val="9"/>
      <name val="新細明體"/>
      <family val="0"/>
    </font>
    <font>
      <b/>
      <sz val="18"/>
      <name val="Times New Roman"/>
      <family val="1"/>
    </font>
    <font>
      <b/>
      <sz val="12"/>
      <name val="Arial"/>
      <family val="2"/>
    </font>
    <font>
      <i/>
      <sz val="13"/>
      <name val="Times New Roman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>
      <alignment wrapText="1"/>
    </xf>
    <xf numFmtId="197" fontId="0" fillId="0" borderId="0" xfId="15" applyNumberFormat="1" applyBorder="1" applyAlignment="1">
      <alignment/>
    </xf>
    <xf numFmtId="0" fontId="0" fillId="2" borderId="0" xfId="0" applyFill="1" applyBorder="1" applyAlignment="1">
      <alignment horizontal="center"/>
    </xf>
    <xf numFmtId="197" fontId="0" fillId="0" borderId="0" xfId="15" applyNumberFormat="1" applyBorder="1" applyAlignment="1" applyProtection="1">
      <alignment/>
      <protection/>
    </xf>
    <xf numFmtId="197" fontId="0" fillId="0" borderId="0" xfId="15" applyNumberFormat="1" applyBorder="1" applyAlignment="1" applyProtection="1">
      <alignment wrapText="1"/>
      <protection/>
    </xf>
    <xf numFmtId="197" fontId="0" fillId="0" borderId="0" xfId="15" applyNumberFormat="1" applyBorder="1" applyAlignment="1">
      <alignment wrapText="1"/>
    </xf>
    <xf numFmtId="197" fontId="6" fillId="0" borderId="0" xfId="15" applyNumberFormat="1" applyFont="1" applyBorder="1" applyAlignment="1">
      <alignment horizontal="left"/>
    </xf>
    <xf numFmtId="197" fontId="4" fillId="0" borderId="0" xfId="15" applyNumberFormat="1" applyFont="1" applyBorder="1" applyAlignment="1">
      <alignment/>
    </xf>
    <xf numFmtId="197" fontId="6" fillId="0" borderId="0" xfId="15" applyNumberFormat="1" applyFont="1" applyBorder="1" applyAlignment="1" applyProtection="1">
      <alignment/>
      <protection/>
    </xf>
    <xf numFmtId="197" fontId="4" fillId="0" borderId="0" xfId="15" applyNumberFormat="1" applyFont="1" applyBorder="1" applyAlignment="1" applyProtection="1">
      <alignment/>
      <protection/>
    </xf>
    <xf numFmtId="197" fontId="4" fillId="0" borderId="0" xfId="15" applyNumberFormat="1" applyFont="1" applyFill="1" applyBorder="1" applyAlignment="1">
      <alignment/>
    </xf>
    <xf numFmtId="197" fontId="5" fillId="0" borderId="0" xfId="15" applyNumberFormat="1" applyFont="1" applyBorder="1" applyAlignment="1" applyProtection="1">
      <alignment/>
      <protection/>
    </xf>
    <xf numFmtId="197" fontId="0" fillId="0" borderId="0" xfId="15" applyNumberFormat="1" applyFill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0" fillId="0" borderId="3" xfId="0" applyBorder="1" applyAlignment="1">
      <alignment/>
    </xf>
    <xf numFmtId="197" fontId="0" fillId="0" borderId="3" xfId="15" applyNumberFormat="1" applyBorder="1" applyAlignment="1">
      <alignment/>
    </xf>
    <xf numFmtId="197" fontId="0" fillId="0" borderId="3" xfId="15" applyNumberFormat="1" applyFill="1" applyBorder="1" applyAlignment="1">
      <alignment/>
    </xf>
    <xf numFmtId="0" fontId="0" fillId="0" borderId="4" xfId="0" applyBorder="1" applyAlignment="1">
      <alignment wrapText="1"/>
    </xf>
    <xf numFmtId="0" fontId="4" fillId="0" borderId="5" xfId="0" applyFont="1" applyBorder="1" applyAlignment="1" applyProtection="1">
      <alignment wrapText="1"/>
      <protection/>
    </xf>
    <xf numFmtId="0" fontId="1" fillId="0" borderId="5" xfId="0" applyFont="1" applyBorder="1" applyAlignment="1" applyProtection="1">
      <alignment wrapText="1"/>
      <protection/>
    </xf>
    <xf numFmtId="197" fontId="0" fillId="0" borderId="1" xfId="15" applyNumberFormat="1" applyBorder="1" applyAlignment="1">
      <alignment wrapText="1"/>
    </xf>
    <xf numFmtId="197" fontId="5" fillId="0" borderId="2" xfId="15" applyNumberFormat="1" applyFont="1" applyBorder="1" applyAlignment="1" applyProtection="1">
      <alignment/>
      <protection/>
    </xf>
    <xf numFmtId="197" fontId="4" fillId="0" borderId="2" xfId="15" applyNumberFormat="1" applyFont="1" applyBorder="1" applyAlignment="1" applyProtection="1">
      <alignment wrapText="1"/>
      <protection/>
    </xf>
    <xf numFmtId="197" fontId="1" fillId="0" borderId="6" xfId="15" applyNumberFormat="1" applyFont="1" applyBorder="1" applyAlignment="1" applyProtection="1">
      <alignment wrapText="1"/>
      <protection/>
    </xf>
    <xf numFmtId="197" fontId="1" fillId="0" borderId="7" xfId="15" applyNumberFormat="1" applyFont="1" applyBorder="1" applyAlignment="1" applyProtection="1">
      <alignment/>
      <protection/>
    </xf>
    <xf numFmtId="197" fontId="0" fillId="0" borderId="7" xfId="15" applyNumberFormat="1" applyBorder="1" applyAlignment="1" applyProtection="1">
      <alignment/>
      <protection/>
    </xf>
    <xf numFmtId="197" fontId="0" fillId="0" borderId="7" xfId="15" applyNumberFormat="1" applyFill="1" applyBorder="1" applyAlignment="1">
      <alignment/>
    </xf>
    <xf numFmtId="197" fontId="0" fillId="0" borderId="7" xfId="15" applyNumberFormat="1" applyFill="1" applyBorder="1" applyAlignment="1">
      <alignment horizontal="left" indent="1"/>
    </xf>
    <xf numFmtId="0" fontId="0" fillId="0" borderId="8" xfId="0" applyBorder="1" applyAlignment="1" applyProtection="1">
      <alignment wrapText="1"/>
      <protection/>
    </xf>
    <xf numFmtId="197" fontId="0" fillId="0" borderId="9" xfId="15" applyNumberFormat="1" applyBorder="1" applyAlignment="1" applyProtection="1">
      <alignment wrapText="1"/>
      <protection/>
    </xf>
    <xf numFmtId="197" fontId="0" fillId="0" borderId="9" xfId="15" applyNumberFormat="1" applyBorder="1" applyAlignment="1" applyProtection="1">
      <alignment/>
      <protection/>
    </xf>
    <xf numFmtId="197" fontId="0" fillId="0" borderId="8" xfId="15" applyNumberFormat="1" applyBorder="1" applyAlignment="1">
      <alignment/>
    </xf>
    <xf numFmtId="197" fontId="0" fillId="0" borderId="4" xfId="15" applyNumberFormat="1" applyBorder="1" applyAlignment="1">
      <alignment/>
    </xf>
    <xf numFmtId="197" fontId="0" fillId="0" borderId="5" xfId="15" applyNumberFormat="1" applyFill="1" applyBorder="1" applyAlignment="1">
      <alignment/>
    </xf>
    <xf numFmtId="197" fontId="0" fillId="0" borderId="5" xfId="15" applyNumberFormat="1" applyBorder="1" applyAlignment="1">
      <alignment/>
    </xf>
    <xf numFmtId="197" fontId="0" fillId="0" borderId="10" xfId="15" applyNumberFormat="1" applyFill="1" applyBorder="1" applyAlignment="1">
      <alignment/>
    </xf>
    <xf numFmtId="197" fontId="0" fillId="0" borderId="5" xfId="15" applyNumberFormat="1" applyBorder="1" applyAlignment="1" applyProtection="1">
      <alignment/>
      <protection/>
    </xf>
    <xf numFmtId="197" fontId="0" fillId="0" borderId="11" xfId="15" applyNumberFormat="1" applyBorder="1" applyAlignment="1">
      <alignment/>
    </xf>
    <xf numFmtId="197" fontId="4" fillId="0" borderId="12" xfId="15" applyNumberFormat="1" applyFont="1" applyBorder="1" applyAlignment="1" applyProtection="1">
      <alignment/>
      <protection/>
    </xf>
    <xf numFmtId="197" fontId="0" fillId="0" borderId="13" xfId="15" applyNumberFormat="1" applyBorder="1" applyAlignment="1" applyProtection="1">
      <alignment/>
      <protection/>
    </xf>
    <xf numFmtId="197" fontId="0" fillId="0" borderId="12" xfId="15" applyNumberFormat="1" applyBorder="1" applyAlignment="1" applyProtection="1">
      <alignment/>
      <protection/>
    </xf>
    <xf numFmtId="197" fontId="0" fillId="0" borderId="14" xfId="15" applyNumberFormat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0" fillId="0" borderId="3" xfId="0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197" fontId="5" fillId="0" borderId="0" xfId="15" applyNumberFormat="1" applyFont="1" applyBorder="1" applyAlignment="1" applyProtection="1">
      <alignment/>
      <protection/>
    </xf>
    <xf numFmtId="197" fontId="5" fillId="0" borderId="12" xfId="15" applyNumberFormat="1" applyFont="1" applyBorder="1" applyAlignment="1" applyProtection="1">
      <alignment/>
      <protection/>
    </xf>
    <xf numFmtId="0" fontId="0" fillId="0" borderId="3" xfId="0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5" xfId="0" applyBorder="1" applyAlignment="1" applyProtection="1">
      <alignment horizontal="center" wrapText="1"/>
      <protection/>
    </xf>
    <xf numFmtId="197" fontId="0" fillId="0" borderId="9" xfId="15" applyNumberFormat="1" applyFill="1" applyBorder="1" applyAlignment="1" applyProtection="1">
      <alignment horizontal="center"/>
      <protection/>
    </xf>
    <xf numFmtId="197" fontId="0" fillId="3" borderId="15" xfId="15" applyNumberFormat="1" applyFill="1" applyBorder="1" applyAlignment="1" applyProtection="1">
      <alignment horizontal="center"/>
      <protection/>
    </xf>
    <xf numFmtId="197" fontId="0" fillId="3" borderId="16" xfId="15" applyNumberFormat="1" applyFill="1" applyBorder="1" applyAlignment="1" applyProtection="1">
      <alignment horizontal="center"/>
      <protection/>
    </xf>
    <xf numFmtId="197" fontId="0" fillId="0" borderId="0" xfId="15" applyNumberForma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 wrapText="1"/>
      <protection/>
    </xf>
    <xf numFmtId="197" fontId="0" fillId="0" borderId="0" xfId="15" applyNumberFormat="1" applyBorder="1" applyAlignment="1" applyProtection="1">
      <alignment horizontal="center" wrapText="1"/>
      <protection/>
    </xf>
    <xf numFmtId="197" fontId="0" fillId="0" borderId="17" xfId="15" applyNumberFormat="1" applyBorder="1" applyAlignment="1" applyProtection="1">
      <alignment horizontal="center" wrapText="1"/>
      <protection/>
    </xf>
    <xf numFmtId="197" fontId="0" fillId="0" borderId="0" xfId="15" applyNumberFormat="1" applyBorder="1" applyAlignment="1" applyProtection="1">
      <alignment horizontal="center"/>
      <protection/>
    </xf>
    <xf numFmtId="197" fontId="0" fillId="0" borderId="18" xfId="15" applyNumberFormat="1" applyBorder="1" applyAlignment="1" applyProtection="1">
      <alignment horizontal="center"/>
      <protection/>
    </xf>
    <xf numFmtId="197" fontId="0" fillId="0" borderId="0" xfId="15" applyNumberFormat="1" applyBorder="1" applyAlignment="1">
      <alignment horizontal="center"/>
    </xf>
    <xf numFmtId="197" fontId="2" fillId="0" borderId="0" xfId="15" applyNumberFormat="1" applyFont="1" applyBorder="1" applyAlignment="1" applyProtection="1">
      <alignment horizontal="center"/>
      <protection/>
    </xf>
    <xf numFmtId="197" fontId="0" fillId="0" borderId="12" xfId="15" applyNumberFormat="1" applyBorder="1" applyAlignment="1" applyProtection="1">
      <alignment horizontal="center"/>
      <protection/>
    </xf>
    <xf numFmtId="197" fontId="0" fillId="0" borderId="19" xfId="15" applyNumberFormat="1" applyBorder="1" applyAlignment="1" applyProtection="1">
      <alignment horizontal="center"/>
      <protection/>
    </xf>
    <xf numFmtId="197" fontId="0" fillId="0" borderId="0" xfId="15" applyNumberFormat="1" applyFill="1" applyBorder="1" applyAlignment="1" applyProtection="1">
      <alignment horizontal="center"/>
      <protection/>
    </xf>
    <xf numFmtId="197" fontId="0" fillId="0" borderId="18" xfId="15" applyNumberFormat="1" applyFill="1" applyBorder="1" applyAlignment="1" applyProtection="1">
      <alignment horizontal="center"/>
      <protection/>
    </xf>
    <xf numFmtId="197" fontId="0" fillId="0" borderId="18" xfId="15" applyNumberFormat="1" applyBorder="1" applyAlignment="1">
      <alignment horizontal="center"/>
    </xf>
    <xf numFmtId="197" fontId="0" fillId="0" borderId="5" xfId="15" applyNumberFormat="1" applyBorder="1" applyAlignment="1">
      <alignment horizontal="center"/>
    </xf>
    <xf numFmtId="197" fontId="0" fillId="0" borderId="20" xfId="15" applyNumberFormat="1" applyBorder="1" applyAlignment="1">
      <alignment horizontal="center"/>
    </xf>
    <xf numFmtId="0" fontId="0" fillId="0" borderId="8" xfId="0" applyBorder="1" applyAlignment="1" applyProtection="1">
      <alignment horizontal="center" wrapText="1"/>
      <protection/>
    </xf>
    <xf numFmtId="197" fontId="0" fillId="0" borderId="9" xfId="15" applyNumberFormat="1" applyBorder="1" applyAlignment="1" applyProtection="1">
      <alignment horizontal="center" wrapText="1"/>
      <protection/>
    </xf>
    <xf numFmtId="197" fontId="0" fillId="0" borderId="9" xfId="15" applyNumberFormat="1" applyBorder="1" applyAlignment="1" applyProtection="1">
      <alignment horizontal="center"/>
      <protection/>
    </xf>
    <xf numFmtId="197" fontId="0" fillId="0" borderId="14" xfId="15" applyNumberFormat="1" applyBorder="1" applyAlignment="1" applyProtection="1">
      <alignment horizontal="center"/>
      <protection/>
    </xf>
    <xf numFmtId="197" fontId="0" fillId="0" borderId="9" xfId="15" applyNumberFormat="1" applyBorder="1" applyAlignment="1">
      <alignment horizontal="center"/>
    </xf>
    <xf numFmtId="197" fontId="0" fillId="0" borderId="8" xfId="15" applyNumberFormat="1" applyBorder="1" applyAlignment="1">
      <alignment horizontal="center"/>
    </xf>
    <xf numFmtId="197" fontId="0" fillId="0" borderId="5" xfId="15" applyNumberForma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97" fontId="0" fillId="0" borderId="0" xfId="15" applyNumberFormat="1" applyFont="1" applyBorder="1" applyAlignment="1" applyProtection="1">
      <alignment horizontal="center"/>
      <protection/>
    </xf>
    <xf numFmtId="197" fontId="0" fillId="0" borderId="9" xfId="15" applyNumberFormat="1" applyFill="1" applyBorder="1" applyAlignment="1">
      <alignment horizontal="center"/>
    </xf>
    <xf numFmtId="197" fontId="0" fillId="0" borderId="7" xfId="15" applyNumberFormat="1" applyFont="1" applyFill="1" applyBorder="1" applyAlignment="1">
      <alignment horizontal="left" indent="1"/>
    </xf>
    <xf numFmtId="0" fontId="2" fillId="0" borderId="0" xfId="0" applyFont="1" applyBorder="1" applyAlignment="1">
      <alignment/>
    </xf>
    <xf numFmtId="197" fontId="0" fillId="0" borderId="0" xfId="0" applyNumberFormat="1" applyBorder="1" applyAlignment="1">
      <alignment horizontal="center"/>
    </xf>
    <xf numFmtId="197" fontId="0" fillId="0" borderId="9" xfId="15" applyNumberFormat="1" applyBorder="1" applyAlignment="1">
      <alignment/>
    </xf>
    <xf numFmtId="0" fontId="0" fillId="0" borderId="21" xfId="0" applyBorder="1" applyAlignment="1">
      <alignment horizontal="center" wrapText="1"/>
    </xf>
    <xf numFmtId="197" fontId="0" fillId="0" borderId="8" xfId="15" applyNumberFormat="1" applyBorder="1" applyAlignment="1" applyProtection="1">
      <alignment/>
      <protection/>
    </xf>
    <xf numFmtId="0" fontId="0" fillId="0" borderId="21" xfId="0" applyBorder="1" applyAlignment="1" applyProtection="1">
      <alignment horizontal="center" wrapText="1"/>
      <protection/>
    </xf>
    <xf numFmtId="197" fontId="0" fillId="0" borderId="8" xfId="15" applyNumberFormat="1" applyBorder="1" applyAlignment="1" applyProtection="1">
      <alignment horizontal="center"/>
      <protection/>
    </xf>
    <xf numFmtId="197" fontId="0" fillId="0" borderId="0" xfId="15" applyNumberFormat="1" applyFont="1" applyBorder="1" applyAlignment="1">
      <alignment/>
    </xf>
    <xf numFmtId="0" fontId="0" fillId="0" borderId="8" xfId="0" applyBorder="1" applyAlignment="1">
      <alignment horizontal="center" wrapText="1"/>
    </xf>
    <xf numFmtId="0" fontId="0" fillId="0" borderId="10" xfId="0" applyBorder="1" applyAlignment="1" applyProtection="1">
      <alignment horizontal="center" wrapText="1"/>
      <protection/>
    </xf>
    <xf numFmtId="197" fontId="6" fillId="0" borderId="0" xfId="15" applyNumberFormat="1" applyFont="1" applyFill="1" applyBorder="1" applyAlignment="1">
      <alignment horizontal="left"/>
    </xf>
    <xf numFmtId="197" fontId="0" fillId="0" borderId="7" xfId="15" applyNumberFormat="1" applyFill="1" applyBorder="1" applyAlignment="1" applyProtection="1">
      <alignment/>
      <protection/>
    </xf>
    <xf numFmtId="197" fontId="2" fillId="0" borderId="0" xfId="15" applyNumberFormat="1" applyFont="1" applyFill="1" applyBorder="1" applyAlignment="1" applyProtection="1">
      <alignment horizontal="center"/>
      <protection/>
    </xf>
    <xf numFmtId="197" fontId="4" fillId="0" borderId="0" xfId="15" applyNumberFormat="1" applyFont="1" applyFill="1" applyBorder="1" applyAlignment="1" applyProtection="1">
      <alignment/>
      <protection/>
    </xf>
    <xf numFmtId="197" fontId="6" fillId="0" borderId="0" xfId="15" applyNumberFormat="1" applyFont="1" applyBorder="1" applyAlignment="1" applyProtection="1">
      <alignment/>
      <protection/>
    </xf>
    <xf numFmtId="197" fontId="0" fillId="0" borderId="22" xfId="15" applyNumberForma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vertical="center"/>
      <protection/>
    </xf>
    <xf numFmtId="197" fontId="0" fillId="0" borderId="0" xfId="15" applyNumberFormat="1" applyFill="1" applyBorder="1" applyAlignment="1" applyProtection="1">
      <alignment/>
      <protection/>
    </xf>
    <xf numFmtId="197" fontId="0" fillId="0" borderId="9" xfId="15" applyNumberFormat="1" applyFill="1" applyBorder="1" applyAlignment="1" applyProtection="1">
      <alignment/>
      <protection/>
    </xf>
    <xf numFmtId="197" fontId="0" fillId="0" borderId="0" xfId="15" applyNumberFormat="1" applyBorder="1" applyAlignment="1">
      <alignment horizontal="right"/>
    </xf>
    <xf numFmtId="197" fontId="0" fillId="0" borderId="7" xfId="15" applyNumberFormat="1" applyBorder="1" applyAlignment="1" applyProtection="1">
      <alignment horizontal="center"/>
      <protection/>
    </xf>
    <xf numFmtId="197" fontId="12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0" fontId="0" fillId="0" borderId="0" xfId="0" applyBorder="1" applyAlignment="1">
      <alignment horizontal="left" wrapText="1"/>
    </xf>
    <xf numFmtId="197" fontId="12" fillId="2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4" borderId="10" xfId="0" applyFill="1" applyBorder="1" applyAlignment="1" applyProtection="1">
      <alignment horizontal="center" wrapText="1"/>
      <protection/>
    </xf>
    <xf numFmtId="197" fontId="0" fillId="4" borderId="7" xfId="15" applyNumberFormat="1" applyFill="1" applyBorder="1" applyAlignment="1" applyProtection="1">
      <alignment horizontal="center"/>
      <protection/>
    </xf>
    <xf numFmtId="197" fontId="0" fillId="4" borderId="13" xfId="15" applyNumberFormat="1" applyFill="1" applyBorder="1" applyAlignment="1" applyProtection="1">
      <alignment horizontal="center"/>
      <protection/>
    </xf>
    <xf numFmtId="197" fontId="0" fillId="4" borderId="8" xfId="15" applyNumberFormat="1" applyFill="1" applyBorder="1" applyAlignment="1" applyProtection="1">
      <alignment horizontal="center"/>
      <protection/>
    </xf>
    <xf numFmtId="197" fontId="5" fillId="4" borderId="23" xfId="15" applyNumberFormat="1" applyFont="1" applyFill="1" applyBorder="1" applyAlignment="1">
      <alignment/>
    </xf>
    <xf numFmtId="197" fontId="10" fillId="4" borderId="16" xfId="15" applyNumberFormat="1" applyFont="1" applyFill="1" applyBorder="1" applyAlignment="1" applyProtection="1">
      <alignment horizontal="center"/>
      <protection/>
    </xf>
    <xf numFmtId="197" fontId="0" fillId="4" borderId="23" xfId="15" applyNumberFormat="1" applyFill="1" applyBorder="1" applyAlignment="1" applyProtection="1">
      <alignment horizontal="center"/>
      <protection/>
    </xf>
    <xf numFmtId="197" fontId="0" fillId="4" borderId="16" xfId="15" applyNumberFormat="1" applyFill="1" applyBorder="1" applyAlignment="1" applyProtection="1">
      <alignment horizontal="center"/>
      <protection/>
    </xf>
    <xf numFmtId="197" fontId="0" fillId="4" borderId="21" xfId="15" applyNumberFormat="1" applyFill="1" applyBorder="1" applyAlignment="1" applyProtection="1">
      <alignment horizontal="center"/>
      <protection/>
    </xf>
    <xf numFmtId="197" fontId="5" fillId="4" borderId="21" xfId="15" applyNumberFormat="1" applyFont="1" applyFill="1" applyBorder="1" applyAlignment="1" applyProtection="1">
      <alignment horizontal="center"/>
      <protection/>
    </xf>
    <xf numFmtId="0" fontId="0" fillId="4" borderId="7" xfId="0" applyFill="1" applyBorder="1" applyAlignment="1" applyProtection="1">
      <alignment horizontal="center"/>
      <protection/>
    </xf>
    <xf numFmtId="0" fontId="11" fillId="4" borderId="7" xfId="0" applyFont="1" applyFill="1" applyBorder="1" applyAlignment="1" applyProtection="1">
      <alignment horizontal="center" vertical="center"/>
      <protection/>
    </xf>
    <xf numFmtId="197" fontId="0" fillId="4" borderId="10" xfId="15" applyNumberFormat="1" applyFill="1" applyBorder="1" applyAlignment="1" applyProtection="1">
      <alignment horizontal="center"/>
      <protection/>
    </xf>
    <xf numFmtId="197" fontId="5" fillId="4" borderId="21" xfId="15" applyNumberFormat="1" applyFont="1" applyFill="1" applyBorder="1" applyAlignment="1">
      <alignment horizontal="center" vertical="center"/>
    </xf>
    <xf numFmtId="0" fontId="0" fillId="4" borderId="6" xfId="0" applyFill="1" applyBorder="1" applyAlignment="1" applyProtection="1">
      <alignment horizontal="center"/>
      <protection/>
    </xf>
    <xf numFmtId="197" fontId="0" fillId="4" borderId="16" xfId="15" applyNumberFormat="1" applyFill="1" applyBorder="1" applyAlignment="1" applyProtection="1">
      <alignment horizontal="center" vertical="center"/>
      <protection/>
    </xf>
    <xf numFmtId="197" fontId="0" fillId="4" borderId="24" xfId="15" applyNumberFormat="1" applyFill="1" applyBorder="1" applyAlignment="1" applyProtection="1">
      <alignment horizontal="center" vertical="center"/>
      <protection/>
    </xf>
    <xf numFmtId="197" fontId="0" fillId="4" borderId="21" xfId="15" applyNumberFormat="1" applyFill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>
      <alignment wrapText="1"/>
    </xf>
    <xf numFmtId="0" fontId="10" fillId="4" borderId="25" xfId="0" applyFont="1" applyFill="1" applyBorder="1" applyAlignment="1" applyProtection="1">
      <alignment horizontal="center" vertical="center" wrapText="1"/>
      <protection/>
    </xf>
    <xf numFmtId="0" fontId="0" fillId="4" borderId="9" xfId="0" applyFill="1" applyBorder="1" applyAlignment="1">
      <alignment horizont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/>
    </xf>
    <xf numFmtId="0" fontId="11" fillId="0" borderId="1" xfId="0" applyFont="1" applyBorder="1" applyAlignment="1" applyProtection="1">
      <alignment horizontal="center" vertical="center" wrapText="1"/>
      <protection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11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7" fontId="11" fillId="4" borderId="15" xfId="15" applyNumberFormat="1" applyFont="1" applyFill="1" applyBorder="1" applyAlignment="1" applyProtection="1">
      <alignment horizontal="center" vertical="center"/>
      <protection/>
    </xf>
    <xf numFmtId="0" fontId="0" fillId="4" borderId="16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11" fillId="5" borderId="1" xfId="0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197" fontId="0" fillId="0" borderId="0" xfId="15" applyNumberFormat="1" applyFill="1" applyBorder="1" applyAlignment="1">
      <alignment wrapText="1"/>
    </xf>
    <xf numFmtId="0" fontId="0" fillId="0" borderId="7" xfId="0" applyBorder="1" applyAlignment="1">
      <alignment wrapText="1"/>
    </xf>
    <xf numFmtId="197" fontId="6" fillId="0" borderId="0" xfId="15" applyNumberFormat="1" applyFon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97" fontId="6" fillId="0" borderId="0" xfId="15" applyNumberFormat="1" applyFont="1" applyBorder="1" applyAlignment="1">
      <alignment horizontal="left" wrapText="1"/>
    </xf>
    <xf numFmtId="197" fontId="0" fillId="0" borderId="0" xfId="15" applyNumberFormat="1" applyFont="1" applyFill="1" applyBorder="1" applyAlignment="1">
      <alignment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udora\Attachments\Private%20estimat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udora\Attachments\ICH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udora\Attachments\charit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udora\Attachments\Samarita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udora\Attachments\allgov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udora\Attachments\do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udora\Attachments\CWRF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udora\Attachments\NG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udora\Attachments\socialwelfar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udora\Attachments\ACA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udora\Attachments\CAO'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 trends"/>
      <sheetName val="GDP trends (2)"/>
      <sheetName val="Real per capita "/>
      <sheetName val="Summary"/>
      <sheetName val="TDHE"/>
      <sheetName val="Harvard 1998"/>
      <sheetName val="GHS data"/>
      <sheetName val="HES90 Providers"/>
      <sheetName val="HES95 Providers"/>
      <sheetName val="HES 89-90"/>
      <sheetName val="HES 94-95"/>
      <sheetName val="Backgrnd data"/>
      <sheetName val="IMS &amp; Tax data"/>
      <sheetName val="Comp trend data"/>
      <sheetName val="Figure 1"/>
      <sheetName val="Figure 2"/>
      <sheetName val="Figure 3"/>
      <sheetName val="Medical personnel numbers"/>
    </sheetNames>
    <sheetDataSet>
      <sheetData sheetId="3">
        <row r="31">
          <cell r="M31">
            <v>7888.940871181331</v>
          </cell>
          <cell r="N31">
            <v>8973.05490358081</v>
          </cell>
        </row>
        <row r="32">
          <cell r="M32">
            <v>2122.56083788395</v>
          </cell>
          <cell r="N32">
            <v>2369.766927658545</v>
          </cell>
        </row>
        <row r="34">
          <cell r="M34">
            <v>1826.8106490715918</v>
          </cell>
          <cell r="N34">
            <v>1954.6873945066031</v>
          </cell>
        </row>
        <row r="35">
          <cell r="M35">
            <v>619.3896648836826</v>
          </cell>
          <cell r="N35">
            <v>691.5274780242186</v>
          </cell>
        </row>
        <row r="44">
          <cell r="M44">
            <v>866.8235294117649</v>
          </cell>
          <cell r="N44">
            <v>900.8166089965399</v>
          </cell>
        </row>
        <row r="62">
          <cell r="M62">
            <v>1562.9017948553812</v>
          </cell>
          <cell r="N62">
            <v>1648.757208732703</v>
          </cell>
        </row>
        <row r="63">
          <cell r="M63">
            <v>506.7733621775585</v>
          </cell>
          <cell r="N63">
            <v>565.7952092925424</v>
          </cell>
        </row>
        <row r="71">
          <cell r="M71">
            <v>1411.6658976147703</v>
          </cell>
          <cell r="N71">
            <v>1605.6598485967875</v>
          </cell>
        </row>
        <row r="72">
          <cell r="M72">
            <v>292.0688064030559</v>
          </cell>
          <cell r="N72">
            <v>332.20548591657666</v>
          </cell>
        </row>
        <row r="73">
          <cell r="M73">
            <v>0</v>
          </cell>
          <cell r="N73">
            <v>0</v>
          </cell>
        </row>
        <row r="74">
          <cell r="M74">
            <v>1898.4472416198635</v>
          </cell>
          <cell r="N74">
            <v>2159.3356584577487</v>
          </cell>
        </row>
        <row r="75">
          <cell r="M75">
            <v>421.8771648044141</v>
          </cell>
          <cell r="N75">
            <v>479.8523685461664</v>
          </cell>
        </row>
        <row r="76">
          <cell r="M76">
            <v>584.1376128061119</v>
          </cell>
          <cell r="N76">
            <v>664.4109718331534</v>
          </cell>
        </row>
        <row r="77">
          <cell r="M77">
            <v>2060.7076896215613</v>
          </cell>
          <cell r="N77">
            <v>2343.8942617447356</v>
          </cell>
        </row>
        <row r="78">
          <cell r="M78">
            <v>957.3366432100165</v>
          </cell>
          <cell r="N78">
            <v>1088.8957593932237</v>
          </cell>
        </row>
        <row r="79">
          <cell r="M79">
            <v>0</v>
          </cell>
          <cell r="N79">
            <v>0</v>
          </cell>
        </row>
        <row r="82">
          <cell r="M82">
            <v>385.46776623068314</v>
          </cell>
        </row>
        <row r="83">
          <cell r="M83">
            <v>0</v>
          </cell>
        </row>
        <row r="84">
          <cell r="M84">
            <v>193.30806548807843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M89">
            <v>0</v>
          </cell>
        </row>
        <row r="90">
          <cell r="M90">
            <v>0</v>
          </cell>
        </row>
        <row r="91">
          <cell r="M91">
            <v>0</v>
          </cell>
        </row>
        <row r="94">
          <cell r="M94">
            <v>175.83623316587864</v>
          </cell>
          <cell r="N94">
            <v>200</v>
          </cell>
        </row>
        <row r="95">
          <cell r="M95">
            <v>82.24245266928195</v>
          </cell>
          <cell r="N95">
            <v>93.544375</v>
          </cell>
        </row>
        <row r="96">
          <cell r="M96">
            <v>1.875</v>
          </cell>
          <cell r="N96">
            <v>0.625</v>
          </cell>
        </row>
        <row r="97">
          <cell r="M97">
            <v>21.071675</v>
          </cell>
          <cell r="N97">
            <v>5.830625</v>
          </cell>
        </row>
      </sheetData>
      <sheetData sheetId="4">
        <row r="4">
          <cell r="M4">
            <v>56236.98281480509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Functional breakdown"/>
      <sheetName val="ICHE 1988-91"/>
      <sheetName val="ICHE 1992-"/>
      <sheetName val="Data 1988-91"/>
      <sheetName val="Data 1992-"/>
    </sheetNames>
    <sheetDataSet>
      <sheetData sheetId="5">
        <row r="10">
          <cell r="J10">
            <v>29.488691865517243</v>
          </cell>
        </row>
        <row r="55">
          <cell r="J55">
            <v>59.024685</v>
          </cell>
        </row>
        <row r="57">
          <cell r="J57">
            <v>828.2167449773394</v>
          </cell>
        </row>
        <row r="77">
          <cell r="J77">
            <v>25.216450000000002</v>
          </cell>
        </row>
        <row r="96">
          <cell r="J96">
            <v>22363.2</v>
          </cell>
        </row>
        <row r="114">
          <cell r="J114">
            <v>-218.6</v>
          </cell>
        </row>
        <row r="119">
          <cell r="J119">
            <v>9.7394</v>
          </cell>
        </row>
        <row r="128">
          <cell r="J128">
            <v>50.95846352976913</v>
          </cell>
        </row>
        <row r="193">
          <cell r="J193">
            <v>0.816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9">
          <cell r="M59">
            <v>2.736</v>
          </cell>
        </row>
        <row r="60">
          <cell r="M60">
            <v>25.585371000000002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4">
          <cell r="K14">
            <v>9.1</v>
          </cell>
        </row>
        <row r="15">
          <cell r="K15">
            <v>2</v>
          </cell>
        </row>
        <row r="16">
          <cell r="K16">
            <v>0.1</v>
          </cell>
        </row>
        <row r="18">
          <cell r="K18">
            <v>1</v>
          </cell>
        </row>
        <row r="21">
          <cell r="K21">
            <v>0.02</v>
          </cell>
        </row>
        <row r="22">
          <cell r="K22">
            <v>2</v>
          </cell>
        </row>
        <row r="23">
          <cell r="K23">
            <v>7.87</v>
          </cell>
        </row>
        <row r="24">
          <cell r="K24">
            <v>1.39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DP trends"/>
      <sheetName val="Real per capita trends"/>
      <sheetName val="Government"/>
      <sheetName val="Household|NGO|private"/>
    </sheetNames>
    <sheetDataSet>
      <sheetData sheetId="2">
        <row r="36">
          <cell r="M36">
            <v>651</v>
          </cell>
        </row>
        <row r="37">
          <cell r="M37">
            <v>563</v>
          </cell>
        </row>
        <row r="38">
          <cell r="M38">
            <v>135</v>
          </cell>
        </row>
        <row r="39">
          <cell r="M39">
            <v>106.275968</v>
          </cell>
        </row>
        <row r="40">
          <cell r="M40">
            <v>143.9</v>
          </cell>
        </row>
      </sheetData>
      <sheetData sheetId="3">
        <row r="14">
          <cell r="M14">
            <v>186.805</v>
          </cell>
        </row>
        <row r="24">
          <cell r="M24">
            <v>1005.2000000000002</v>
          </cell>
        </row>
        <row r="29">
          <cell r="M29">
            <v>128</v>
          </cell>
        </row>
        <row r="30">
          <cell r="M30">
            <v>71</v>
          </cell>
        </row>
        <row r="31">
          <cell r="M31">
            <v>2</v>
          </cell>
        </row>
        <row r="32">
          <cell r="M32">
            <v>5.261372999999995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74-91"/>
      <sheetName val="1992-6"/>
      <sheetName val="Housholds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doh"/>
    </sheetNames>
    <sheetDataSet>
      <sheetData sheetId="1">
        <row r="111">
          <cell r="G111">
            <v>30</v>
          </cell>
        </row>
        <row r="112">
          <cell r="G112">
            <v>0.6</v>
          </cell>
        </row>
        <row r="113">
          <cell r="G113">
            <v>63</v>
          </cell>
        </row>
        <row r="114">
          <cell r="G114">
            <v>0</v>
          </cell>
        </row>
        <row r="115">
          <cell r="G115">
            <v>9.6</v>
          </cell>
        </row>
        <row r="116">
          <cell r="G116">
            <v>2.6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1">
        <row r="184">
          <cell r="O184">
            <v>112.36999999999999</v>
          </cell>
        </row>
        <row r="185">
          <cell r="O185">
            <v>1996.664</v>
          </cell>
        </row>
        <row r="187">
          <cell r="O187">
            <v>0</v>
          </cell>
        </row>
        <row r="188">
          <cell r="O188">
            <v>0.836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GO data"/>
      <sheetName val="Summary"/>
    </sheetNames>
    <sheetDataSet>
      <sheetData sheetId="1">
        <row r="9">
          <cell r="E9">
            <v>4.945</v>
          </cell>
        </row>
        <row r="10">
          <cell r="E10">
            <v>2.09068</v>
          </cell>
        </row>
        <row r="11">
          <cell r="E11">
            <v>30.621762899999997</v>
          </cell>
          <cell r="G11">
            <v>144.744083</v>
          </cell>
        </row>
        <row r="12">
          <cell r="D12">
            <v>2.560321</v>
          </cell>
          <cell r="F12">
            <v>0.0576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74-91"/>
      <sheetName val="1992-6"/>
    </sheetNames>
    <sheetDataSet>
      <sheetData sheetId="1">
        <row r="77">
          <cell r="G77">
            <v>76.682</v>
          </cell>
        </row>
        <row r="78">
          <cell r="G78">
            <v>131.849</v>
          </cell>
        </row>
        <row r="143">
          <cell r="G143">
            <v>2.3231572998345182</v>
          </cell>
        </row>
        <row r="144">
          <cell r="G144">
            <v>3.9944963202039765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4">
          <cell r="N14">
            <v>0.04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O"/>
      <sheetName val="Staff costs"/>
    </sheetNames>
    <sheetDataSet>
      <sheetData sheetId="0">
        <row r="32">
          <cell r="M32">
            <v>5.796065172413792</v>
          </cell>
        </row>
        <row r="59">
          <cell r="M59">
            <v>64.58</v>
          </cell>
        </row>
        <row r="86">
          <cell r="M86">
            <v>1.342839306456779</v>
          </cell>
        </row>
        <row r="113">
          <cell r="M113">
            <v>85.77199999999999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A1" sqref="A1:K1"/>
    </sheetView>
  </sheetViews>
  <sheetFormatPr defaultColWidth="9.140625" defaultRowHeight="12.75"/>
  <sheetData>
    <row r="1" spans="1:11" ht="22.5" customHeight="1">
      <c r="A1" s="181" t="s">
        <v>86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ht="12.75" customHeight="1"/>
    <row r="3" ht="12.75" customHeight="1"/>
    <row r="4" ht="12.75" customHeight="1"/>
    <row r="5" spans="1:11" ht="15.75" customHeight="1">
      <c r="A5" s="182" t="s">
        <v>87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</row>
    <row r="6" spans="1:11" ht="16.5" customHeight="1">
      <c r="A6" s="183" t="s">
        <v>88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</row>
    <row r="7" ht="12.75" customHeight="1"/>
    <row r="8" ht="12.75" customHeight="1"/>
    <row r="9" ht="12.75" customHeight="1"/>
    <row r="10" ht="12.75" customHeight="1"/>
    <row r="11" spans="1:11" ht="15.75" customHeight="1">
      <c r="A11" s="182" t="s">
        <v>89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</row>
    <row r="12" spans="1:11" ht="16.5" customHeight="1">
      <c r="A12" s="183" t="s">
        <v>88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</row>
    <row r="13" ht="12.75" customHeight="1"/>
  </sheetData>
  <mergeCells count="5">
    <mergeCell ref="A1:K1"/>
    <mergeCell ref="A5:K5"/>
    <mergeCell ref="A6:K6"/>
    <mergeCell ref="A12:K12"/>
    <mergeCell ref="A11:K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="75" zoomScaleNormal="75" workbookViewId="0" topLeftCell="F1">
      <selection activeCell="A1" sqref="A1"/>
    </sheetView>
  </sheetViews>
  <sheetFormatPr defaultColWidth="13.7109375" defaultRowHeight="12.75"/>
  <cols>
    <col min="1" max="2" width="3.7109375" style="1" customWidth="1"/>
    <col min="3" max="3" width="10.00390625" style="3" customWidth="1"/>
    <col min="4" max="4" width="26.421875" style="1" customWidth="1"/>
    <col min="5" max="5" width="15.140625" style="1" customWidth="1"/>
    <col min="6" max="6" width="19.00390625" style="1" customWidth="1"/>
    <col min="7" max="7" width="12.140625" style="1" customWidth="1"/>
    <col min="8" max="8" width="17.28125" style="1" customWidth="1"/>
    <col min="9" max="9" width="15.7109375" style="1" customWidth="1"/>
    <col min="10" max="10" width="19.00390625" style="10" customWidth="1"/>
    <col min="11" max="11" width="13.7109375" style="1" customWidth="1"/>
    <col min="12" max="12" width="13.00390625" style="1" customWidth="1"/>
    <col min="13" max="16384" width="13.7109375" style="1" customWidth="1"/>
  </cols>
  <sheetData>
    <row r="1" spans="2:10" ht="18">
      <c r="B1" s="2"/>
      <c r="D1" s="2"/>
      <c r="J1" s="52"/>
    </row>
    <row r="2" spans="1:11" ht="20.25">
      <c r="A2" s="54" t="s">
        <v>58</v>
      </c>
      <c r="C2" s="4"/>
      <c r="D2" s="5"/>
      <c r="E2" s="6"/>
      <c r="F2" s="6"/>
      <c r="G2" s="6"/>
      <c r="H2" s="6"/>
      <c r="J2" s="52"/>
      <c r="K2" s="52"/>
    </row>
    <row r="3" spans="1:11" ht="20.25">
      <c r="A3" s="54"/>
      <c r="C3" s="4"/>
      <c r="D3" s="5"/>
      <c r="E3" s="6"/>
      <c r="F3" s="6"/>
      <c r="G3" s="6"/>
      <c r="H3" s="6"/>
      <c r="J3" s="52"/>
      <c r="K3" s="52"/>
    </row>
    <row r="4" spans="2:11" ht="18.75" thickBot="1">
      <c r="B4" s="2"/>
      <c r="D4" s="2"/>
      <c r="I4" s="100"/>
      <c r="J4" s="52"/>
      <c r="K4" s="52"/>
    </row>
    <row r="5" spans="1:11" ht="18">
      <c r="A5" s="21"/>
      <c r="B5" s="22"/>
      <c r="C5" s="23"/>
      <c r="D5" s="22"/>
      <c r="E5" s="144" t="s">
        <v>59</v>
      </c>
      <c r="F5" s="144" t="s">
        <v>64</v>
      </c>
      <c r="G5" s="150" t="s">
        <v>75</v>
      </c>
      <c r="H5" s="151"/>
      <c r="I5" s="144" t="s">
        <v>11</v>
      </c>
      <c r="J5" s="146" t="s">
        <v>12</v>
      </c>
      <c r="K5" s="52"/>
    </row>
    <row r="6" spans="1:10" s="64" customFormat="1" ht="8.25" customHeight="1" thickBot="1">
      <c r="A6" s="61"/>
      <c r="B6" s="62"/>
      <c r="C6" s="62"/>
      <c r="D6" s="63"/>
      <c r="E6" s="148"/>
      <c r="F6" s="149"/>
      <c r="G6" s="152"/>
      <c r="H6" s="153"/>
      <c r="I6" s="145"/>
      <c r="J6" s="147"/>
    </row>
    <row r="7" spans="1:10" s="8" customFormat="1" ht="18" customHeight="1" thickBot="1">
      <c r="A7" s="27"/>
      <c r="B7" s="28"/>
      <c r="C7" s="28"/>
      <c r="D7" s="29"/>
      <c r="E7" s="38"/>
      <c r="F7" s="65"/>
      <c r="G7" s="103" t="s">
        <v>60</v>
      </c>
      <c r="H7" s="105" t="s">
        <v>10</v>
      </c>
      <c r="I7" s="38"/>
      <c r="J7" s="126"/>
    </row>
    <row r="8" spans="1:10" s="13" customFormat="1" ht="15" customHeight="1">
      <c r="A8" s="30"/>
      <c r="B8" s="31" t="s">
        <v>61</v>
      </c>
      <c r="C8" s="32"/>
      <c r="D8" s="33"/>
      <c r="E8" s="12"/>
      <c r="F8" s="39"/>
      <c r="G8" s="39"/>
      <c r="H8" s="12"/>
      <c r="I8" s="39"/>
      <c r="J8" s="127">
        <f>SUM(E8:I8)</f>
        <v>0</v>
      </c>
    </row>
    <row r="9" spans="1:10" s="9" customFormat="1" ht="18">
      <c r="A9" s="25"/>
      <c r="D9" s="34"/>
      <c r="E9" s="11"/>
      <c r="F9" s="40"/>
      <c r="G9" s="40"/>
      <c r="H9" s="11"/>
      <c r="I9" s="40"/>
      <c r="J9" s="127">
        <f>SUM(E9:I9)</f>
        <v>0</v>
      </c>
    </row>
    <row r="10" spans="1:10" s="9" customFormat="1" ht="14.25">
      <c r="A10" s="25"/>
      <c r="B10" s="14" t="s">
        <v>21</v>
      </c>
      <c r="C10" s="15"/>
      <c r="D10" s="35"/>
      <c r="F10" s="40"/>
      <c r="G10" s="40"/>
      <c r="H10" s="11"/>
      <c r="I10" s="40"/>
      <c r="J10" s="127">
        <f aca="true" t="shared" si="0" ref="J10:J41">SUM(E10:I10)</f>
        <v>0</v>
      </c>
    </row>
    <row r="11" spans="1:10" s="9" customFormat="1" ht="14.25">
      <c r="A11" s="25"/>
      <c r="B11" s="16"/>
      <c r="C11" s="15" t="s">
        <v>2</v>
      </c>
      <c r="D11" s="35"/>
      <c r="E11" s="11">
        <f>'IntermSources to Providers'!E69</f>
        <v>29.488691865517243</v>
      </c>
      <c r="F11" s="40"/>
      <c r="G11" s="40"/>
      <c r="H11" s="11"/>
      <c r="I11" s="40"/>
      <c r="J11" s="127">
        <f t="shared" si="0"/>
        <v>29.488691865517243</v>
      </c>
    </row>
    <row r="12" spans="1:10" s="9" customFormat="1" ht="14.25">
      <c r="A12" s="25"/>
      <c r="B12" s="17"/>
      <c r="C12" s="15" t="s">
        <v>22</v>
      </c>
      <c r="D12" s="35"/>
      <c r="E12" s="11">
        <f>'IntermSources to Providers'!F69</f>
        <v>3095.0759679999996</v>
      </c>
      <c r="F12" s="40">
        <f>'IntermSources to Providers'!T13</f>
        <v>2.736</v>
      </c>
      <c r="G12" s="40"/>
      <c r="H12" s="11">
        <f>'IntermSources to Providers'!V13</f>
        <v>184.06900000000002</v>
      </c>
      <c r="I12" s="40"/>
      <c r="J12" s="127">
        <f>SUM(E12:I12)</f>
        <v>3281.8809679999995</v>
      </c>
    </row>
    <row r="13" spans="1:10" s="9" customFormat="1" ht="14.25">
      <c r="A13" s="25"/>
      <c r="B13" s="17"/>
      <c r="C13" s="15" t="s">
        <v>23</v>
      </c>
      <c r="D13" s="35"/>
      <c r="E13" s="11">
        <f>'IntermSources to Providers'!I69</f>
        <v>59.024685</v>
      </c>
      <c r="F13" s="40"/>
      <c r="G13" s="40"/>
      <c r="H13" s="11"/>
      <c r="I13" s="40"/>
      <c r="J13" s="127">
        <f>SUM(E13:I13)</f>
        <v>59.024685</v>
      </c>
    </row>
    <row r="14" spans="1:10" s="9" customFormat="1" ht="14.25">
      <c r="A14" s="25"/>
      <c r="B14" s="17"/>
      <c r="C14" s="15"/>
      <c r="D14" s="35"/>
      <c r="E14" s="11"/>
      <c r="F14" s="40"/>
      <c r="G14" s="40"/>
      <c r="H14" s="11"/>
      <c r="I14" s="40"/>
      <c r="J14" s="127">
        <f t="shared" si="0"/>
        <v>0</v>
      </c>
    </row>
    <row r="15" spans="1:10" s="9" customFormat="1" ht="14.25">
      <c r="A15" s="25"/>
      <c r="B15" s="17"/>
      <c r="C15" s="15" t="s">
        <v>24</v>
      </c>
      <c r="D15" s="35"/>
      <c r="E15" s="11">
        <f>'IntermSources to Providers'!J69</f>
        <v>9.7394</v>
      </c>
      <c r="F15" s="40"/>
      <c r="G15" s="40"/>
      <c r="H15" s="11"/>
      <c r="I15" s="40"/>
      <c r="J15" s="127">
        <f>SUM(E15:I15)</f>
        <v>9.7394</v>
      </c>
    </row>
    <row r="16" spans="1:10" s="9" customFormat="1" ht="14.25">
      <c r="A16" s="25"/>
      <c r="B16" s="17"/>
      <c r="C16" s="18" t="s">
        <v>20</v>
      </c>
      <c r="D16" s="35"/>
      <c r="E16" s="11">
        <f>'IntermSources to Providers'!K69</f>
        <v>828.2167449773394</v>
      </c>
      <c r="F16" s="40"/>
      <c r="G16" s="40"/>
      <c r="H16" s="11"/>
      <c r="I16" s="40"/>
      <c r="J16" s="127">
        <f>SUM(E16:I16)</f>
        <v>828.2167449773394</v>
      </c>
    </row>
    <row r="17" spans="1:10" s="9" customFormat="1" ht="14.25">
      <c r="A17" s="25"/>
      <c r="B17" s="17"/>
      <c r="C17" s="15" t="s">
        <v>7</v>
      </c>
      <c r="D17" s="35"/>
      <c r="E17" s="11">
        <f>'IntermSources to Providers'!L69</f>
        <v>50.95846352976913</v>
      </c>
      <c r="F17" s="40"/>
      <c r="G17" s="40"/>
      <c r="H17" s="11"/>
      <c r="I17" s="40"/>
      <c r="J17" s="127">
        <f>SUM(E17:I17)</f>
        <v>50.95846352976913</v>
      </c>
    </row>
    <row r="18" spans="1:10" s="9" customFormat="1" ht="14.25">
      <c r="A18" s="25"/>
      <c r="B18" s="17"/>
      <c r="C18" s="15" t="s">
        <v>5</v>
      </c>
      <c r="D18" s="35"/>
      <c r="E18" s="11">
        <f>'IntermSources to Providers'!H69</f>
        <v>25.216450000000002</v>
      </c>
      <c r="F18" s="40"/>
      <c r="G18" s="40"/>
      <c r="H18" s="11"/>
      <c r="I18" s="40"/>
      <c r="J18" s="127">
        <f>SUM(E18:I18)</f>
        <v>25.216450000000002</v>
      </c>
    </row>
    <row r="19" spans="1:10" s="9" customFormat="1" ht="14.25">
      <c r="A19" s="25"/>
      <c r="B19" s="17"/>
      <c r="C19" s="15" t="s">
        <v>6</v>
      </c>
      <c r="D19" s="35"/>
      <c r="E19" s="11">
        <f>'IntermSources to Providers'!M69</f>
        <v>214.84865362003848</v>
      </c>
      <c r="F19" s="40"/>
      <c r="G19" s="40"/>
      <c r="H19" s="11"/>
      <c r="I19" s="40"/>
      <c r="J19" s="127">
        <f t="shared" si="0"/>
        <v>214.84865362003848</v>
      </c>
    </row>
    <row r="20" spans="1:10" s="9" customFormat="1" ht="14.25">
      <c r="A20" s="25"/>
      <c r="B20" s="17"/>
      <c r="C20" s="15" t="s">
        <v>74</v>
      </c>
      <c r="D20" s="35"/>
      <c r="E20" s="11">
        <f>'IntermSources to Providers'!N69</f>
        <v>1492.9</v>
      </c>
      <c r="F20" s="40">
        <f>SUM('IntermSources to Providers'!T34:T39)</f>
        <v>1.5625</v>
      </c>
      <c r="G20" s="40"/>
      <c r="H20" s="11">
        <f>SUM('IntermSources to Providers'!V34:V37)</f>
        <v>207.261373</v>
      </c>
      <c r="I20" s="40"/>
      <c r="J20" s="127">
        <f t="shared" si="0"/>
        <v>1701.7238730000001</v>
      </c>
    </row>
    <row r="21" spans="1:10" s="9" customFormat="1" ht="14.25">
      <c r="A21" s="25"/>
      <c r="B21" s="17"/>
      <c r="C21" s="15" t="s">
        <v>33</v>
      </c>
      <c r="D21" s="35"/>
      <c r="E21" s="11">
        <f>'IntermSources to Providers'!P69</f>
        <v>157.49090447887056</v>
      </c>
      <c r="F21" s="40"/>
      <c r="G21" s="40"/>
      <c r="H21" s="11"/>
      <c r="I21" s="40"/>
      <c r="J21" s="127">
        <f t="shared" si="0"/>
        <v>157.49090447887056</v>
      </c>
    </row>
    <row r="22" spans="1:10" s="9" customFormat="1" ht="14.25">
      <c r="A22" s="25"/>
      <c r="B22" s="17"/>
      <c r="C22" s="15"/>
      <c r="D22" s="35"/>
      <c r="E22" s="11"/>
      <c r="F22" s="40"/>
      <c r="G22" s="40"/>
      <c r="H22" s="11"/>
      <c r="I22" s="40"/>
      <c r="J22" s="127"/>
    </row>
    <row r="23" spans="1:10" s="9" customFormat="1" ht="14.25">
      <c r="A23" s="25"/>
      <c r="B23" s="14" t="s">
        <v>1</v>
      </c>
      <c r="D23" s="35"/>
      <c r="E23" s="11"/>
      <c r="F23" s="40"/>
      <c r="G23" s="40"/>
      <c r="H23" s="11"/>
      <c r="I23" s="40"/>
      <c r="J23" s="127">
        <f t="shared" si="0"/>
        <v>0</v>
      </c>
    </row>
    <row r="24" spans="1:10" s="9" customFormat="1" ht="14.25">
      <c r="A24" s="25"/>
      <c r="B24" s="17"/>
      <c r="C24" s="15" t="s">
        <v>25</v>
      </c>
      <c r="D24" s="11"/>
      <c r="E24" s="67">
        <f>'IntermSources to Providers'!Q69</f>
        <v>2109.87</v>
      </c>
      <c r="F24" s="40"/>
      <c r="G24" s="40"/>
      <c r="H24" s="11"/>
      <c r="I24" s="40"/>
      <c r="J24" s="127">
        <f>SUM(E24:I24)</f>
        <v>2109.87</v>
      </c>
    </row>
    <row r="25" spans="1:10" s="9" customFormat="1" ht="14.25">
      <c r="A25" s="25"/>
      <c r="B25" s="17"/>
      <c r="C25" s="15" t="s">
        <v>9</v>
      </c>
      <c r="D25" s="35"/>
      <c r="E25" s="11">
        <f>'IntermSources to Providers'!R69</f>
        <v>0.0576</v>
      </c>
      <c r="F25" s="40"/>
      <c r="G25" s="40"/>
      <c r="H25" s="11"/>
      <c r="I25" s="40"/>
      <c r="J25" s="127">
        <f t="shared" si="0"/>
        <v>0.0576</v>
      </c>
    </row>
    <row r="26" spans="1:10" s="9" customFormat="1" ht="14.25">
      <c r="A26" s="25"/>
      <c r="B26" s="17"/>
      <c r="C26" s="15" t="s">
        <v>26</v>
      </c>
      <c r="D26" s="35"/>
      <c r="E26" s="117">
        <f>SUM('[2]Sheet1'!$K$22:$K$23)</f>
        <v>9.870000000000001</v>
      </c>
      <c r="F26" s="118">
        <f>SUM('[2]Sheet1'!$K$14:$K$21)+'[2]Sheet1'!$K$24</f>
        <v>13.61</v>
      </c>
      <c r="G26" s="40"/>
      <c r="H26" s="11"/>
      <c r="I26" s="40"/>
      <c r="J26" s="127">
        <f t="shared" si="0"/>
        <v>23.48</v>
      </c>
    </row>
    <row r="27" spans="1:10" s="9" customFormat="1" ht="14.25">
      <c r="A27" s="25"/>
      <c r="B27" s="17"/>
      <c r="C27" s="17"/>
      <c r="D27" s="35"/>
      <c r="E27" s="11"/>
      <c r="F27" s="40"/>
      <c r="G27" s="40"/>
      <c r="H27" s="11"/>
      <c r="I27" s="40"/>
      <c r="J27" s="127">
        <f t="shared" si="0"/>
        <v>0</v>
      </c>
    </row>
    <row r="28" spans="1:10" s="9" customFormat="1" ht="14.25">
      <c r="A28" s="25"/>
      <c r="B28" s="14" t="s">
        <v>14</v>
      </c>
      <c r="D28" s="35"/>
      <c r="E28" s="11"/>
      <c r="F28" s="102"/>
      <c r="G28" s="40"/>
      <c r="H28" s="11"/>
      <c r="I28" s="40"/>
      <c r="J28" s="127">
        <f t="shared" si="0"/>
        <v>0</v>
      </c>
    </row>
    <row r="29" spans="1:10" s="9" customFormat="1" ht="14.25">
      <c r="A29" s="25"/>
      <c r="B29" s="17"/>
      <c r="C29" s="15" t="s">
        <v>13</v>
      </c>
      <c r="D29" s="35"/>
      <c r="E29" s="11">
        <f>'IntermSources to Providers'!G69</f>
        <v>22144.600000000002</v>
      </c>
      <c r="F29" s="40">
        <f>'IntermSources to Providers'!T28</f>
        <v>25.585371000000002</v>
      </c>
      <c r="G29" s="40"/>
      <c r="H29" s="11">
        <f>'IntermSources to Providers'!V28</f>
        <v>956.1346290000001</v>
      </c>
      <c r="I29" s="40"/>
      <c r="J29" s="127">
        <f t="shared" si="0"/>
        <v>23126.320000000003</v>
      </c>
    </row>
    <row r="30" spans="1:10" s="9" customFormat="1" ht="14.25">
      <c r="A30" s="25"/>
      <c r="B30" s="17"/>
      <c r="C30" s="15"/>
      <c r="D30" s="35"/>
      <c r="E30" s="11"/>
      <c r="F30" s="40"/>
      <c r="G30" s="40"/>
      <c r="H30" s="11"/>
      <c r="I30" s="40"/>
      <c r="J30" s="127">
        <f t="shared" si="0"/>
        <v>0</v>
      </c>
    </row>
    <row r="31" spans="1:10" s="9" customFormat="1" ht="14.25">
      <c r="A31" s="25"/>
      <c r="B31" s="16" t="s">
        <v>8</v>
      </c>
      <c r="C31" s="15"/>
      <c r="D31" s="35"/>
      <c r="E31" s="11">
        <f>'IntermSources to Providers'!O69</f>
        <v>38.4734429</v>
      </c>
      <c r="F31" s="40"/>
      <c r="G31" s="40"/>
      <c r="H31" s="11"/>
      <c r="I31" s="40"/>
      <c r="J31" s="127">
        <f t="shared" si="0"/>
        <v>38.4734429</v>
      </c>
    </row>
    <row r="32" spans="1:10" s="9" customFormat="1" ht="14.25">
      <c r="A32" s="25"/>
      <c r="B32" s="17"/>
      <c r="C32" s="15"/>
      <c r="D32" s="35"/>
      <c r="E32" s="11"/>
      <c r="F32" s="40"/>
      <c r="G32" s="40"/>
      <c r="H32" s="11"/>
      <c r="I32" s="40"/>
      <c r="J32" s="127">
        <f t="shared" si="0"/>
        <v>0</v>
      </c>
    </row>
    <row r="33" spans="1:10" s="9" customFormat="1" ht="14.25">
      <c r="A33" s="25"/>
      <c r="B33" s="17"/>
      <c r="C33" s="15"/>
      <c r="D33" s="35"/>
      <c r="E33" s="11"/>
      <c r="F33" s="40"/>
      <c r="G33" s="40"/>
      <c r="H33" s="11"/>
      <c r="I33" s="40"/>
      <c r="J33" s="127">
        <f t="shared" si="0"/>
        <v>0</v>
      </c>
    </row>
    <row r="34" spans="1:10" s="9" customFormat="1" ht="14.25">
      <c r="A34" s="25"/>
      <c r="B34" s="17"/>
      <c r="C34" s="17"/>
      <c r="D34" s="35"/>
      <c r="E34" s="11"/>
      <c r="F34" s="40"/>
      <c r="G34" s="40"/>
      <c r="H34" s="11"/>
      <c r="I34" s="40"/>
      <c r="J34" s="127">
        <f t="shared" si="0"/>
        <v>0</v>
      </c>
    </row>
    <row r="35" spans="1:10" s="9" customFormat="1" ht="15">
      <c r="A35" s="47"/>
      <c r="B35" s="60" t="s">
        <v>16</v>
      </c>
      <c r="C35" s="48"/>
      <c r="D35" s="49"/>
      <c r="E35" s="50"/>
      <c r="F35" s="51">
        <f>'IntermSources to Providers'!T42</f>
        <v>102.32934575196145</v>
      </c>
      <c r="G35" s="51"/>
      <c r="H35" s="50">
        <f>'IntermSources to Providers'!V42</f>
        <v>181.87717487440898</v>
      </c>
      <c r="I35" s="51"/>
      <c r="J35" s="128">
        <f t="shared" si="0"/>
        <v>284.20652062637043</v>
      </c>
    </row>
    <row r="36" spans="1:10" s="9" customFormat="1" ht="14.25">
      <c r="A36" s="25"/>
      <c r="B36" s="17"/>
      <c r="C36" s="17"/>
      <c r="D36" s="35"/>
      <c r="E36" s="11"/>
      <c r="F36" s="40"/>
      <c r="G36" s="40"/>
      <c r="H36" s="11"/>
      <c r="I36" s="40"/>
      <c r="J36" s="127">
        <f t="shared" si="0"/>
        <v>0</v>
      </c>
    </row>
    <row r="37" spans="1:10" s="9" customFormat="1" ht="15">
      <c r="A37" s="47"/>
      <c r="B37" s="60" t="s">
        <v>62</v>
      </c>
      <c r="C37" s="48"/>
      <c r="D37" s="49"/>
      <c r="E37" s="50"/>
      <c r="F37" s="51"/>
      <c r="G37" s="51"/>
      <c r="H37" s="50"/>
      <c r="I37" s="51"/>
      <c r="J37" s="128">
        <f t="shared" si="0"/>
        <v>0</v>
      </c>
    </row>
    <row r="38" spans="1:10" s="9" customFormat="1" ht="14.25">
      <c r="A38" s="25"/>
      <c r="B38" s="16"/>
      <c r="C38" s="17"/>
      <c r="D38" s="35"/>
      <c r="E38" s="11"/>
      <c r="F38" s="40"/>
      <c r="G38" s="40"/>
      <c r="H38" s="11"/>
      <c r="I38" s="40"/>
      <c r="J38" s="127"/>
    </row>
    <row r="39" spans="1:10" s="9" customFormat="1" ht="14.25">
      <c r="A39" s="25"/>
      <c r="B39" s="16"/>
      <c r="C39" s="17" t="s">
        <v>78</v>
      </c>
      <c r="D39" s="35"/>
      <c r="E39" s="11"/>
      <c r="F39" s="40"/>
      <c r="G39" s="40">
        <f>'IntermSources to Providers'!$U$69</f>
        <v>3930.0911341714814</v>
      </c>
      <c r="I39" s="40"/>
      <c r="J39" s="127">
        <f t="shared" si="0"/>
        <v>3930.0911341714814</v>
      </c>
    </row>
    <row r="40" spans="1:10" s="9" customFormat="1" ht="14.25">
      <c r="A40" s="25"/>
      <c r="B40" s="16"/>
      <c r="C40" s="17" t="s">
        <v>77</v>
      </c>
      <c r="D40" s="35"/>
      <c r="E40" s="11"/>
      <c r="F40" s="40"/>
      <c r="G40" s="40"/>
      <c r="H40" s="11">
        <f>0.75*'[1]Summary'!$M$44+0.25*'[1]Summary'!$N$44</f>
        <v>875.3217993079586</v>
      </c>
      <c r="I40" s="40"/>
      <c r="J40" s="127">
        <f t="shared" si="0"/>
        <v>875.3217993079586</v>
      </c>
    </row>
    <row r="41" spans="1:10" s="9" customFormat="1" ht="14.25">
      <c r="A41" s="25"/>
      <c r="B41" s="17"/>
      <c r="C41" s="17" t="s">
        <v>63</v>
      </c>
      <c r="D41" s="35"/>
      <c r="E41" s="11"/>
      <c r="F41" s="40"/>
      <c r="G41" s="40"/>
      <c r="H41" s="11">
        <f>SUM('IntermSources to Providers'!V48:V65)</f>
        <v>19491.359243718198</v>
      </c>
      <c r="I41" s="40"/>
      <c r="J41" s="127">
        <f t="shared" si="0"/>
        <v>19491.359243718198</v>
      </c>
    </row>
    <row r="42" spans="1:11" s="9" customFormat="1" ht="13.5" thickBot="1">
      <c r="A42" s="42"/>
      <c r="B42" s="43"/>
      <c r="C42" s="44"/>
      <c r="D42" s="45"/>
      <c r="E42" s="44"/>
      <c r="F42" s="41"/>
      <c r="G42" s="104"/>
      <c r="H42" s="46"/>
      <c r="I42" s="41"/>
      <c r="J42" s="129"/>
      <c r="K42" s="20"/>
    </row>
    <row r="43" spans="1:10" s="20" customFormat="1" ht="15.75" thickBot="1">
      <c r="A43" s="68"/>
      <c r="B43" s="69"/>
      <c r="C43" s="131" t="s">
        <v>12</v>
      </c>
      <c r="D43" s="132"/>
      <c r="E43" s="133">
        <f>SUM(E8:E41)</f>
        <v>30265.831004371536</v>
      </c>
      <c r="F43" s="134">
        <f>SUM(F8:F41)</f>
        <v>145.82321675196147</v>
      </c>
      <c r="G43" s="134">
        <f>SUM(G8:G41)</f>
        <v>3930.0911341714814</v>
      </c>
      <c r="H43" s="133">
        <f>SUM(H8:H41)</f>
        <v>21896.023219900566</v>
      </c>
      <c r="I43" s="135"/>
      <c r="J43" s="130">
        <f>SUM(J8:J41)</f>
        <v>56237.76857519554</v>
      </c>
    </row>
    <row r="44" ht="12.75"/>
    <row r="45" ht="12.75"/>
    <row r="46" ht="12.75"/>
    <row r="47" ht="12.75"/>
    <row r="48" ht="18">
      <c r="J48" s="1"/>
    </row>
    <row r="49" ht="18">
      <c r="J49" s="1"/>
    </row>
    <row r="50" ht="18">
      <c r="J50" s="1"/>
    </row>
    <row r="51" ht="18">
      <c r="J51" s="1"/>
    </row>
    <row r="52" ht="18">
      <c r="J52" s="1"/>
    </row>
    <row r="53" ht="18">
      <c r="J53" s="1"/>
    </row>
    <row r="54" ht="18">
      <c r="J54" s="1"/>
    </row>
    <row r="55" ht="18">
      <c r="J55" s="1"/>
    </row>
    <row r="56" ht="18">
      <c r="J56" s="1"/>
    </row>
    <row r="57" ht="18">
      <c r="J57" s="1"/>
    </row>
    <row r="58" ht="18">
      <c r="J58" s="1"/>
    </row>
    <row r="59" ht="18">
      <c r="J59" s="1"/>
    </row>
    <row r="60" ht="18">
      <c r="J60" s="1"/>
    </row>
    <row r="61" ht="18">
      <c r="J61" s="1"/>
    </row>
    <row r="62" ht="18">
      <c r="J62" s="1"/>
    </row>
    <row r="63" ht="18">
      <c r="J63" s="1"/>
    </row>
    <row r="64" ht="18">
      <c r="J64" s="1"/>
    </row>
    <row r="65" ht="18">
      <c r="J65" s="1"/>
    </row>
    <row r="66" ht="18">
      <c r="J66" s="1"/>
    </row>
    <row r="67" ht="18">
      <c r="J67" s="1"/>
    </row>
    <row r="68" ht="18">
      <c r="J68" s="1"/>
    </row>
  </sheetData>
  <mergeCells count="5">
    <mergeCell ref="I5:I6"/>
    <mergeCell ref="J5:J6"/>
    <mergeCell ref="E5:E6"/>
    <mergeCell ref="F5:F6"/>
    <mergeCell ref="G5:H6"/>
  </mergeCells>
  <printOptions gridLines="1" headings="1"/>
  <pageMargins left="0.75" right="0.75" top="1" bottom="1" header="0.5" footer="0.5"/>
  <pageSetup fitToHeight="1" fitToWidth="1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zoomScale="25" zoomScaleNormal="25" workbookViewId="0" topLeftCell="A1">
      <selection activeCell="T9" sqref="T9"/>
    </sheetView>
  </sheetViews>
  <sheetFormatPr defaultColWidth="13.7109375" defaultRowHeight="12.75"/>
  <cols>
    <col min="1" max="1" width="2.28125" style="1" customWidth="1"/>
    <col min="2" max="2" width="5.421875" style="1" customWidth="1"/>
    <col min="3" max="3" width="3.8515625" style="3" customWidth="1"/>
    <col min="4" max="4" width="30.7109375" style="1" customWidth="1"/>
    <col min="5" max="6" width="8.7109375" style="71" customWidth="1"/>
    <col min="7" max="7" width="11.28125" style="71" customWidth="1"/>
    <col min="8" max="14" width="8.7109375" style="71" customWidth="1"/>
    <col min="15" max="15" width="12.8515625" style="71" customWidth="1"/>
    <col min="16" max="16" width="10.57421875" style="71" customWidth="1"/>
    <col min="17" max="17" width="7.8515625" style="71" customWidth="1"/>
    <col min="18" max="18" width="6.8515625" style="71" customWidth="1"/>
    <col min="19" max="19" width="6.421875" style="71" customWidth="1"/>
    <col min="20" max="20" width="20.7109375" style="71" customWidth="1"/>
    <col min="21" max="21" width="12.28125" style="71" customWidth="1"/>
    <col min="22" max="22" width="15.421875" style="71" customWidth="1"/>
    <col min="23" max="23" width="16.28125" style="71" customWidth="1"/>
    <col min="24" max="24" width="14.7109375" style="10" customWidth="1"/>
    <col min="25" max="16384" width="13.7109375" style="1" customWidth="1"/>
  </cols>
  <sheetData>
    <row r="1" spans="2:24" ht="18">
      <c r="B1" s="2"/>
      <c r="D1" s="2"/>
      <c r="X1" s="52"/>
    </row>
    <row r="2" spans="2:24" ht="18">
      <c r="B2" s="2"/>
      <c r="D2" s="2"/>
      <c r="X2" s="52"/>
    </row>
    <row r="3" spans="1:25" ht="20.25">
      <c r="A3" s="54" t="s">
        <v>45</v>
      </c>
      <c r="B3" s="2"/>
      <c r="D3" s="2"/>
      <c r="V3" s="96"/>
      <c r="X3" s="52"/>
      <c r="Y3" s="52"/>
    </row>
    <row r="4" spans="3:25" ht="18.75" thickBot="1">
      <c r="C4" s="4"/>
      <c r="D4" s="5"/>
      <c r="E4" s="72"/>
      <c r="F4" s="72"/>
      <c r="G4" s="72"/>
      <c r="H4" s="72"/>
      <c r="I4" s="72"/>
      <c r="J4" s="72"/>
      <c r="K4" s="72"/>
      <c r="L4" s="72"/>
      <c r="M4" s="72"/>
      <c r="O4" s="72"/>
      <c r="P4" s="72"/>
      <c r="R4" s="72"/>
      <c r="S4" s="72"/>
      <c r="T4" s="72"/>
      <c r="V4" s="72"/>
      <c r="W4" s="72"/>
      <c r="X4" s="53"/>
      <c r="Y4" s="52"/>
    </row>
    <row r="5" spans="1:25" ht="16.5" customHeight="1">
      <c r="A5" s="21"/>
      <c r="B5" s="22"/>
      <c r="C5" s="23"/>
      <c r="D5" s="22"/>
      <c r="E5" s="165" t="s">
        <v>0</v>
      </c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7"/>
      <c r="T5" s="144" t="s">
        <v>76</v>
      </c>
      <c r="U5" s="150" t="s">
        <v>75</v>
      </c>
      <c r="V5" s="154"/>
      <c r="W5" s="155"/>
      <c r="X5" s="140"/>
      <c r="Y5" s="52"/>
    </row>
    <row r="6" spans="1:25" ht="11.25" customHeight="1" thickBot="1">
      <c r="A6" s="24"/>
      <c r="B6" s="5"/>
      <c r="C6" s="7"/>
      <c r="D6" s="5"/>
      <c r="E6" s="168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70"/>
      <c r="T6" s="171"/>
      <c r="U6" s="156"/>
      <c r="V6" s="157"/>
      <c r="W6" s="158"/>
      <c r="X6" s="136"/>
      <c r="Y6" s="53"/>
    </row>
    <row r="7" spans="1:24" s="58" customFormat="1" ht="34.5" customHeight="1" thickBot="1">
      <c r="A7" s="55"/>
      <c r="B7" s="116" t="s">
        <v>82</v>
      </c>
      <c r="C7" s="56"/>
      <c r="D7" s="57"/>
      <c r="E7" s="176" t="s">
        <v>32</v>
      </c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8"/>
      <c r="Q7" s="176" t="s">
        <v>54</v>
      </c>
      <c r="R7" s="177"/>
      <c r="S7" s="178"/>
      <c r="T7" s="171"/>
      <c r="U7" s="159"/>
      <c r="V7" s="160"/>
      <c r="W7" s="161"/>
      <c r="X7" s="137" t="s">
        <v>12</v>
      </c>
    </row>
    <row r="8" spans="1:24" s="8" customFormat="1" ht="54" customHeight="1" thickBot="1">
      <c r="A8" s="27"/>
      <c r="B8" s="28"/>
      <c r="C8" s="28"/>
      <c r="D8" s="29"/>
      <c r="E8" s="73" t="s">
        <v>2</v>
      </c>
      <c r="F8" s="66" t="s">
        <v>3</v>
      </c>
      <c r="G8" s="66" t="s">
        <v>4</v>
      </c>
      <c r="H8" s="66" t="s">
        <v>47</v>
      </c>
      <c r="I8" s="66" t="s">
        <v>48</v>
      </c>
      <c r="J8" s="66" t="s">
        <v>49</v>
      </c>
      <c r="K8" s="66" t="s">
        <v>50</v>
      </c>
      <c r="L8" s="66" t="s">
        <v>51</v>
      </c>
      <c r="M8" s="66" t="s">
        <v>52</v>
      </c>
      <c r="N8" s="66" t="s">
        <v>72</v>
      </c>
      <c r="O8" s="66" t="s">
        <v>8</v>
      </c>
      <c r="P8" s="66" t="s">
        <v>56</v>
      </c>
      <c r="Q8" s="74" t="s">
        <v>25</v>
      </c>
      <c r="R8" s="75" t="s">
        <v>53</v>
      </c>
      <c r="S8" s="75" t="s">
        <v>57</v>
      </c>
      <c r="T8" s="89"/>
      <c r="U8" s="108" t="s">
        <v>55</v>
      </c>
      <c r="V8" s="109" t="s">
        <v>10</v>
      </c>
      <c r="W8" s="89" t="s">
        <v>80</v>
      </c>
      <c r="X8" s="126"/>
    </row>
    <row r="9" spans="1:24" s="13" customFormat="1" ht="15" customHeight="1">
      <c r="A9" s="30"/>
      <c r="B9" s="31" t="s">
        <v>27</v>
      </c>
      <c r="C9" s="32"/>
      <c r="D9" s="33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  <c r="R9" s="76"/>
      <c r="S9" s="76"/>
      <c r="T9" s="90"/>
      <c r="U9" s="90"/>
      <c r="V9" s="76"/>
      <c r="W9" s="90"/>
      <c r="X9" s="127">
        <f>SUM(E9:W9)</f>
        <v>0</v>
      </c>
    </row>
    <row r="10" spans="1:24" s="9" customFormat="1" ht="18">
      <c r="A10" s="25"/>
      <c r="D10" s="34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  <c r="R10" s="78"/>
      <c r="S10" s="78"/>
      <c r="T10" s="91"/>
      <c r="U10" s="91"/>
      <c r="V10" s="78"/>
      <c r="W10" s="91"/>
      <c r="X10" s="127">
        <f>SUM(E10:W10)</f>
        <v>0</v>
      </c>
    </row>
    <row r="11" spans="1:24" s="9" customFormat="1" ht="14.25">
      <c r="A11" s="25"/>
      <c r="B11" s="14" t="s">
        <v>21</v>
      </c>
      <c r="C11" s="15"/>
      <c r="D11" s="35"/>
      <c r="E11" s="80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  <c r="R11" s="78"/>
      <c r="S11" s="78"/>
      <c r="T11" s="91"/>
      <c r="U11" s="91"/>
      <c r="V11" s="78"/>
      <c r="W11" s="91"/>
      <c r="X11" s="127">
        <f aca="true" t="shared" si="0" ref="X11:X67">SUM(E11:W11)</f>
        <v>0</v>
      </c>
    </row>
    <row r="12" spans="1:24" s="9" customFormat="1" ht="14.25">
      <c r="A12" s="25"/>
      <c r="B12" s="16"/>
      <c r="C12" s="15" t="s">
        <v>2</v>
      </c>
      <c r="D12" s="35"/>
      <c r="E12" s="78">
        <f>'[10]Data 1992-'!$J$10</f>
        <v>29.488691865517243</v>
      </c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>
        <f>'[9]CAO'!$M$32</f>
        <v>5.796065172413792</v>
      </c>
      <c r="Q12" s="79"/>
      <c r="R12" s="78"/>
      <c r="S12" s="78"/>
      <c r="T12" s="91"/>
      <c r="U12" s="91"/>
      <c r="V12" s="78"/>
      <c r="W12" s="91"/>
      <c r="X12" s="127">
        <f t="shared" si="0"/>
        <v>35.28475703793104</v>
      </c>
    </row>
    <row r="13" spans="1:24" s="9" customFormat="1" ht="14.25">
      <c r="A13" s="25"/>
      <c r="B13" s="17"/>
      <c r="C13" s="15" t="s">
        <v>3</v>
      </c>
      <c r="D13" s="35"/>
      <c r="E13" s="78"/>
      <c r="F13" s="78">
        <v>2883</v>
      </c>
      <c r="G13" s="78"/>
      <c r="H13" s="78"/>
      <c r="I13" s="78"/>
      <c r="J13" s="78"/>
      <c r="K13" s="78"/>
      <c r="L13" s="78"/>
      <c r="M13" s="78">
        <f>'[7]1992-6'!$G$77+'[7]1992-6'!$G$143-M42</f>
        <v>76.44483629983452</v>
      </c>
      <c r="N13" s="78"/>
      <c r="O13" s="78"/>
      <c r="P13" s="78">
        <f>'[9]CAO'!$M$59</f>
        <v>64.58</v>
      </c>
      <c r="Q13" s="79">
        <f>'[5]Sheet1'!$O$184</f>
        <v>112.36999999999999</v>
      </c>
      <c r="R13" s="78"/>
      <c r="S13" s="78"/>
      <c r="T13" s="91">
        <f>'[11]Sheet1'!$M$59</f>
        <v>2.736</v>
      </c>
      <c r="U13" s="91"/>
      <c r="V13" s="78">
        <f>'[3]Household|NGO|private'!$M$14-T13</f>
        <v>184.06900000000002</v>
      </c>
      <c r="W13" s="91"/>
      <c r="X13" s="127">
        <f t="shared" si="0"/>
        <v>3323.1998362998343</v>
      </c>
    </row>
    <row r="14" spans="1:24" s="9" customFormat="1" ht="14.25">
      <c r="A14" s="25"/>
      <c r="B14" s="17"/>
      <c r="C14" s="15" t="s">
        <v>48</v>
      </c>
      <c r="D14" s="35"/>
      <c r="E14" s="78"/>
      <c r="F14" s="78"/>
      <c r="G14" s="78"/>
      <c r="H14" s="78"/>
      <c r="I14" s="78">
        <f>'[10]Data 1992-'!$J$55</f>
        <v>59.024685</v>
      </c>
      <c r="J14" s="78"/>
      <c r="K14" s="78"/>
      <c r="L14" s="78"/>
      <c r="M14" s="78"/>
      <c r="N14" s="78"/>
      <c r="O14" s="78"/>
      <c r="P14" s="78"/>
      <c r="Q14" s="79"/>
      <c r="R14" s="78"/>
      <c r="S14" s="78"/>
      <c r="T14" s="91"/>
      <c r="U14" s="91"/>
      <c r="V14" s="78"/>
      <c r="W14" s="91"/>
      <c r="X14" s="127">
        <f t="shared" si="0"/>
        <v>59.024685</v>
      </c>
    </row>
    <row r="15" spans="1:24" s="9" customFormat="1" ht="14.25">
      <c r="A15" s="25"/>
      <c r="B15" s="17"/>
      <c r="C15" s="15"/>
      <c r="D15" s="35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9"/>
      <c r="R15" s="78"/>
      <c r="S15" s="78"/>
      <c r="T15" s="91"/>
      <c r="U15" s="91"/>
      <c r="V15" s="78"/>
      <c r="W15" s="91"/>
      <c r="X15" s="127">
        <f t="shared" si="0"/>
        <v>0</v>
      </c>
    </row>
    <row r="16" spans="1:24" s="9" customFormat="1" ht="14.25">
      <c r="A16" s="25"/>
      <c r="B16" s="17"/>
      <c r="C16" s="15" t="s">
        <v>49</v>
      </c>
      <c r="D16" s="35"/>
      <c r="E16" s="78"/>
      <c r="F16" s="78"/>
      <c r="G16" s="78"/>
      <c r="H16" s="78"/>
      <c r="I16" s="78"/>
      <c r="J16" s="78">
        <f>'[10]Data 1992-'!$J$119</f>
        <v>9.7394</v>
      </c>
      <c r="K16" s="80"/>
      <c r="L16" s="78"/>
      <c r="M16" s="78"/>
      <c r="N16" s="78"/>
      <c r="O16" s="78"/>
      <c r="P16" s="78"/>
      <c r="Q16" s="79"/>
      <c r="R16" s="78"/>
      <c r="S16" s="78"/>
      <c r="T16" s="91"/>
      <c r="U16" s="91"/>
      <c r="V16" s="78"/>
      <c r="W16" s="91"/>
      <c r="X16" s="127">
        <f t="shared" si="0"/>
        <v>9.7394</v>
      </c>
    </row>
    <row r="17" spans="1:24" s="9" customFormat="1" ht="14.25">
      <c r="A17" s="25"/>
      <c r="B17" s="17"/>
      <c r="C17" s="18" t="s">
        <v>50</v>
      </c>
      <c r="D17" s="35"/>
      <c r="E17" s="78"/>
      <c r="F17" s="78"/>
      <c r="G17" s="78"/>
      <c r="H17" s="78"/>
      <c r="I17" s="78"/>
      <c r="J17" s="81"/>
      <c r="K17" s="78">
        <f>'[10]Data 1992-'!$J$57</f>
        <v>828.2167449773394</v>
      </c>
      <c r="L17" s="81"/>
      <c r="M17" s="78"/>
      <c r="N17" s="78"/>
      <c r="O17" s="78"/>
      <c r="P17" s="78"/>
      <c r="Q17" s="79"/>
      <c r="R17" s="78"/>
      <c r="S17" s="78"/>
      <c r="T17" s="91"/>
      <c r="U17" s="91"/>
      <c r="V17" s="78"/>
      <c r="W17" s="91"/>
      <c r="X17" s="127">
        <f t="shared" si="0"/>
        <v>828.2167449773394</v>
      </c>
    </row>
    <row r="18" spans="1:24" s="9" customFormat="1" ht="14.25">
      <c r="A18" s="25"/>
      <c r="B18" s="17"/>
      <c r="C18" s="15" t="s">
        <v>51</v>
      </c>
      <c r="D18" s="35"/>
      <c r="E18" s="78"/>
      <c r="F18" s="78"/>
      <c r="G18" s="78"/>
      <c r="H18" s="78"/>
      <c r="I18" s="78"/>
      <c r="J18" s="78"/>
      <c r="K18" s="78"/>
      <c r="L18" s="78">
        <f>'[10]Data 1992-'!$J$128</f>
        <v>50.95846352976913</v>
      </c>
      <c r="M18" s="78"/>
      <c r="N18" s="78"/>
      <c r="O18" s="78"/>
      <c r="P18" s="78"/>
      <c r="Q18" s="79"/>
      <c r="R18" s="78"/>
      <c r="S18" s="78"/>
      <c r="T18" s="91"/>
      <c r="U18" s="91"/>
      <c r="V18" s="78"/>
      <c r="W18" s="91"/>
      <c r="X18" s="127">
        <f t="shared" si="0"/>
        <v>50.95846352976913</v>
      </c>
    </row>
    <row r="19" spans="1:24" s="9" customFormat="1" ht="14.25">
      <c r="A19" s="25"/>
      <c r="B19" s="17"/>
      <c r="C19" s="15" t="s">
        <v>47</v>
      </c>
      <c r="D19" s="35"/>
      <c r="E19" s="78"/>
      <c r="F19" s="78"/>
      <c r="G19" s="78"/>
      <c r="H19" s="78">
        <f>'[10]Data 1992-'!$J$77</f>
        <v>25.216450000000002</v>
      </c>
      <c r="I19" s="78"/>
      <c r="J19" s="78"/>
      <c r="K19" s="78"/>
      <c r="L19" s="78"/>
      <c r="M19" s="78"/>
      <c r="N19" s="78"/>
      <c r="O19" s="78"/>
      <c r="P19" s="80">
        <f>'[9]CAO'!$M$140</f>
        <v>0</v>
      </c>
      <c r="Q19" s="79"/>
      <c r="R19" s="78"/>
      <c r="S19" s="78"/>
      <c r="T19" s="91"/>
      <c r="U19" s="91"/>
      <c r="V19" s="78"/>
      <c r="W19" s="91"/>
      <c r="X19" s="127">
        <f t="shared" si="0"/>
        <v>25.216450000000002</v>
      </c>
    </row>
    <row r="20" spans="1:24" s="9" customFormat="1" ht="14.25">
      <c r="A20" s="25"/>
      <c r="B20" s="17"/>
      <c r="C20" s="15" t="s">
        <v>52</v>
      </c>
      <c r="D20" s="35"/>
      <c r="E20" s="78"/>
      <c r="F20" s="78"/>
      <c r="G20" s="78"/>
      <c r="H20" s="78"/>
      <c r="I20" s="78"/>
      <c r="J20" s="78"/>
      <c r="K20" s="78"/>
      <c r="L20" s="78"/>
      <c r="M20" s="81"/>
      <c r="N20" s="81"/>
      <c r="O20" s="78"/>
      <c r="P20" s="78">
        <f>'[9]CAO'!$M$86</f>
        <v>1.342839306456779</v>
      </c>
      <c r="Q20" s="79"/>
      <c r="R20" s="78"/>
      <c r="S20" s="78"/>
      <c r="T20" s="91"/>
      <c r="U20" s="91"/>
      <c r="V20" s="78"/>
      <c r="W20" s="91"/>
      <c r="X20" s="127">
        <f t="shared" si="0"/>
        <v>1.342839306456779</v>
      </c>
    </row>
    <row r="21" spans="1:24" s="9" customFormat="1" ht="14.25">
      <c r="A21" s="25"/>
      <c r="B21" s="17"/>
      <c r="C21" s="15"/>
      <c r="D21" s="35"/>
      <c r="E21" s="78"/>
      <c r="F21" s="78"/>
      <c r="G21" s="78"/>
      <c r="H21" s="78"/>
      <c r="I21" s="78"/>
      <c r="J21" s="78"/>
      <c r="K21" s="78"/>
      <c r="L21" s="78"/>
      <c r="M21" s="81"/>
      <c r="N21" s="81"/>
      <c r="O21" s="78"/>
      <c r="P21" s="78"/>
      <c r="Q21" s="79"/>
      <c r="R21" s="78"/>
      <c r="S21" s="78"/>
      <c r="T21" s="91"/>
      <c r="U21" s="91"/>
      <c r="V21" s="78"/>
      <c r="W21" s="91"/>
      <c r="X21" s="127">
        <f t="shared" si="0"/>
        <v>0</v>
      </c>
    </row>
    <row r="22" spans="1:24" s="20" customFormat="1" ht="14.25">
      <c r="A22" s="26"/>
      <c r="B22" s="110"/>
      <c r="D22" s="111"/>
      <c r="E22" s="84"/>
      <c r="F22" s="84"/>
      <c r="G22" s="84"/>
      <c r="H22" s="84"/>
      <c r="I22" s="84"/>
      <c r="J22" s="84"/>
      <c r="K22" s="84"/>
      <c r="L22" s="84"/>
      <c r="M22" s="112"/>
      <c r="N22" s="112"/>
      <c r="O22" s="84"/>
      <c r="P22" s="84"/>
      <c r="Q22" s="85"/>
      <c r="R22" s="84"/>
      <c r="S22" s="84"/>
      <c r="T22" s="67"/>
      <c r="U22" s="67"/>
      <c r="V22" s="84"/>
      <c r="W22" s="67"/>
      <c r="X22" s="127"/>
    </row>
    <row r="23" spans="1:24" s="20" customFormat="1" ht="14.25">
      <c r="A23" s="26"/>
      <c r="B23" s="113"/>
      <c r="C23" s="18"/>
      <c r="D23" s="111"/>
      <c r="E23" s="84"/>
      <c r="F23" s="84"/>
      <c r="G23" s="84"/>
      <c r="H23" s="84"/>
      <c r="I23" s="84"/>
      <c r="J23" s="84"/>
      <c r="K23" s="84"/>
      <c r="L23" s="84"/>
      <c r="M23" s="112"/>
      <c r="N23" s="112"/>
      <c r="O23" s="84"/>
      <c r="P23" s="84"/>
      <c r="Q23" s="85"/>
      <c r="R23" s="84"/>
      <c r="S23" s="84"/>
      <c r="T23" s="67"/>
      <c r="U23" s="67"/>
      <c r="V23" s="84"/>
      <c r="W23" s="67"/>
      <c r="X23" s="127"/>
    </row>
    <row r="24" spans="1:24" s="20" customFormat="1" ht="14.25">
      <c r="A24" s="26"/>
      <c r="B24" s="113"/>
      <c r="C24" s="18"/>
      <c r="D24" s="111"/>
      <c r="E24" s="84"/>
      <c r="F24" s="84"/>
      <c r="G24" s="84"/>
      <c r="H24" s="84"/>
      <c r="I24" s="84"/>
      <c r="J24" s="84"/>
      <c r="K24" s="84"/>
      <c r="L24" s="84"/>
      <c r="M24" s="112"/>
      <c r="N24" s="112"/>
      <c r="O24" s="84"/>
      <c r="P24" s="84"/>
      <c r="Q24" s="85"/>
      <c r="R24" s="84"/>
      <c r="S24" s="84"/>
      <c r="T24" s="67"/>
      <c r="U24" s="67"/>
      <c r="V24" s="84"/>
      <c r="W24" s="67"/>
      <c r="X24" s="127"/>
    </row>
    <row r="25" spans="1:24" s="20" customFormat="1" ht="14.25">
      <c r="A25" s="26"/>
      <c r="B25" s="113"/>
      <c r="C25" s="18"/>
      <c r="D25" s="111"/>
      <c r="E25" s="84"/>
      <c r="F25" s="84"/>
      <c r="G25" s="84"/>
      <c r="H25" s="84"/>
      <c r="I25" s="84"/>
      <c r="J25" s="84"/>
      <c r="K25" s="84"/>
      <c r="L25" s="84"/>
      <c r="M25" s="112"/>
      <c r="N25" s="112"/>
      <c r="O25" s="84"/>
      <c r="P25" s="84"/>
      <c r="Q25" s="85"/>
      <c r="R25" s="84"/>
      <c r="S25" s="84"/>
      <c r="T25" s="67"/>
      <c r="U25" s="67"/>
      <c r="V25" s="84"/>
      <c r="W25" s="67"/>
      <c r="X25" s="127"/>
    </row>
    <row r="26" spans="1:24" s="9" customFormat="1" ht="14.25">
      <c r="A26" s="25"/>
      <c r="B26" s="17"/>
      <c r="C26" s="17"/>
      <c r="D26" s="35"/>
      <c r="E26" s="78"/>
      <c r="F26" s="78"/>
      <c r="G26" s="78"/>
      <c r="H26" s="78"/>
      <c r="I26" s="78"/>
      <c r="J26" s="78"/>
      <c r="K26" s="78"/>
      <c r="L26" s="78"/>
      <c r="M26" s="81"/>
      <c r="N26" s="81"/>
      <c r="O26" s="78"/>
      <c r="P26" s="78"/>
      <c r="Q26" s="79"/>
      <c r="R26" s="78"/>
      <c r="S26" s="84"/>
      <c r="T26" s="67"/>
      <c r="U26" s="67"/>
      <c r="V26" s="84"/>
      <c r="W26" s="67"/>
      <c r="X26" s="127">
        <f t="shared" si="0"/>
        <v>0</v>
      </c>
    </row>
    <row r="27" spans="1:24" s="9" customFormat="1" ht="27" customHeight="1">
      <c r="A27" s="25"/>
      <c r="B27" s="179" t="s">
        <v>14</v>
      </c>
      <c r="C27" s="175"/>
      <c r="D27" s="173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9"/>
      <c r="R27" s="78"/>
      <c r="S27" s="84"/>
      <c r="T27" s="67"/>
      <c r="U27" s="67"/>
      <c r="V27" s="84"/>
      <c r="W27" s="67"/>
      <c r="X27" s="127">
        <f t="shared" si="0"/>
        <v>0</v>
      </c>
    </row>
    <row r="28" spans="1:24" s="9" customFormat="1" ht="14.25">
      <c r="A28" s="25"/>
      <c r="B28" s="17"/>
      <c r="C28" s="15" t="s">
        <v>4</v>
      </c>
      <c r="D28" s="35"/>
      <c r="E28" s="78"/>
      <c r="F28" s="78"/>
      <c r="G28" s="78">
        <f>'[10]Data 1992-'!$J$96+'[10]Data 1992-'!$J$114-G42</f>
        <v>21999.855917</v>
      </c>
      <c r="H28" s="78"/>
      <c r="I28" s="78"/>
      <c r="J28" s="78"/>
      <c r="K28" s="78"/>
      <c r="L28" s="78"/>
      <c r="M28" s="78">
        <f>'[7]1992-6'!$G$78+'[7]1992-6'!$G$144</f>
        <v>135.84349632020397</v>
      </c>
      <c r="N28" s="78"/>
      <c r="O28" s="78"/>
      <c r="P28" s="78">
        <f>'[9]CAO'!$M$113</f>
        <v>85.77199999999999</v>
      </c>
      <c r="Q28" s="79">
        <f>'[5]Sheet1'!$O$185</f>
        <v>1996.664</v>
      </c>
      <c r="R28" s="78">
        <f>'[3]Government'!$M$25</f>
        <v>0</v>
      </c>
      <c r="S28" s="84">
        <f>'Sources to Intermediaries'!J26</f>
        <v>23.48</v>
      </c>
      <c r="T28" s="67">
        <f>'[11]Sheet1'!$M$60</f>
        <v>25.585371000000002</v>
      </c>
      <c r="U28" s="67"/>
      <c r="V28" s="84">
        <f>'[3]Household|NGO|private'!$M$24-T28-S28</f>
        <v>956.1346290000001</v>
      </c>
      <c r="W28" s="67"/>
      <c r="X28" s="127">
        <f t="shared" si="0"/>
        <v>25223.33541332021</v>
      </c>
    </row>
    <row r="29" spans="1:24" s="9" customFormat="1" ht="14.25">
      <c r="A29" s="25"/>
      <c r="B29" s="17"/>
      <c r="C29" s="15"/>
      <c r="D29" s="35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9"/>
      <c r="R29" s="78"/>
      <c r="S29" s="84"/>
      <c r="T29" s="67"/>
      <c r="U29" s="67"/>
      <c r="V29" s="84"/>
      <c r="W29" s="67"/>
      <c r="X29" s="127">
        <f t="shared" si="0"/>
        <v>0</v>
      </c>
    </row>
    <row r="30" spans="1:24" s="9" customFormat="1" ht="14.25">
      <c r="A30" s="25"/>
      <c r="B30" s="16" t="s">
        <v>29</v>
      </c>
      <c r="C30" s="15"/>
      <c r="D30" s="35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9"/>
      <c r="R30" s="78"/>
      <c r="S30" s="84"/>
      <c r="T30" s="67"/>
      <c r="U30" s="67"/>
      <c r="V30" s="84"/>
      <c r="W30" s="67"/>
      <c r="X30" s="127">
        <f t="shared" si="0"/>
        <v>0</v>
      </c>
    </row>
    <row r="31" spans="1:24" s="9" customFormat="1" ht="14.25">
      <c r="A31" s="25"/>
      <c r="B31" s="17"/>
      <c r="C31" s="15" t="s">
        <v>30</v>
      </c>
      <c r="D31" s="35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>
        <f>'[10]Data 1992-'!$J$193</f>
        <v>0.816</v>
      </c>
      <c r="P31" s="78"/>
      <c r="Q31" s="79"/>
      <c r="R31" s="78"/>
      <c r="S31" s="84"/>
      <c r="T31" s="67"/>
      <c r="U31" s="67"/>
      <c r="V31" s="84">
        <f>'[8]Sheet1'!$N$14</f>
        <v>0.04</v>
      </c>
      <c r="W31" s="67"/>
      <c r="X31" s="127">
        <f t="shared" si="0"/>
        <v>0.856</v>
      </c>
    </row>
    <row r="32" spans="1:24" s="9" customFormat="1" ht="14.25">
      <c r="A32" s="25"/>
      <c r="B32" s="17"/>
      <c r="C32" s="15"/>
      <c r="D32" s="35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9"/>
      <c r="R32" s="78"/>
      <c r="S32" s="84"/>
      <c r="T32" s="67"/>
      <c r="U32" s="67"/>
      <c r="V32" s="84"/>
      <c r="W32" s="67"/>
      <c r="X32" s="127">
        <f t="shared" si="0"/>
        <v>0</v>
      </c>
    </row>
    <row r="33" spans="1:24" s="9" customFormat="1" ht="27" customHeight="1">
      <c r="A33" s="25"/>
      <c r="B33" s="174" t="s">
        <v>15</v>
      </c>
      <c r="C33" s="175"/>
      <c r="D33" s="173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9"/>
      <c r="R33" s="78"/>
      <c r="S33" s="84"/>
      <c r="T33" s="67"/>
      <c r="U33" s="67"/>
      <c r="V33" s="84"/>
      <c r="W33" s="67"/>
      <c r="X33" s="127">
        <f t="shared" si="0"/>
        <v>0</v>
      </c>
    </row>
    <row r="34" spans="1:24" s="9" customFormat="1" ht="15">
      <c r="A34" s="25"/>
      <c r="B34" s="19"/>
      <c r="C34" s="17" t="s">
        <v>68</v>
      </c>
      <c r="D34" s="35"/>
      <c r="E34" s="78"/>
      <c r="F34" s="78"/>
      <c r="G34" s="78"/>
      <c r="H34" s="78"/>
      <c r="I34" s="78"/>
      <c r="J34" s="78"/>
      <c r="K34" s="78"/>
      <c r="L34" s="78"/>
      <c r="M34" s="78"/>
      <c r="N34" s="78">
        <f>'[3]Government'!$M$36</f>
        <v>651</v>
      </c>
      <c r="O34" s="78"/>
      <c r="P34" s="78"/>
      <c r="Q34" s="79"/>
      <c r="R34" s="78"/>
      <c r="S34" s="84"/>
      <c r="T34" s="67"/>
      <c r="U34" s="67"/>
      <c r="V34" s="84">
        <f>'[3]Household|NGO|private'!$M29+1</f>
        <v>129</v>
      </c>
      <c r="W34" s="67"/>
      <c r="X34" s="127">
        <f t="shared" si="0"/>
        <v>780</v>
      </c>
    </row>
    <row r="35" spans="1:24" s="9" customFormat="1" ht="15">
      <c r="A35" s="25"/>
      <c r="B35" s="19"/>
      <c r="C35" s="17" t="s">
        <v>65</v>
      </c>
      <c r="D35" s="35"/>
      <c r="E35" s="78"/>
      <c r="F35" s="78"/>
      <c r="G35" s="78"/>
      <c r="H35" s="78"/>
      <c r="I35" s="78"/>
      <c r="J35" s="78"/>
      <c r="K35" s="78"/>
      <c r="L35" s="78"/>
      <c r="M35" s="78"/>
      <c r="N35" s="78">
        <f>'[3]Government'!$M37</f>
        <v>563</v>
      </c>
      <c r="O35" s="78"/>
      <c r="P35" s="78"/>
      <c r="Q35" s="79"/>
      <c r="R35" s="78"/>
      <c r="S35" s="120"/>
      <c r="U35" s="91"/>
      <c r="V35" s="84">
        <f>'[3]Household|NGO|private'!$M30</f>
        <v>71</v>
      </c>
      <c r="W35" s="91"/>
      <c r="X35" s="127">
        <f t="shared" si="0"/>
        <v>634</v>
      </c>
    </row>
    <row r="36" spans="1:24" s="9" customFormat="1" ht="15">
      <c r="A36" s="25"/>
      <c r="B36" s="19"/>
      <c r="C36" s="17" t="s">
        <v>66</v>
      </c>
      <c r="D36" s="35"/>
      <c r="E36" s="78"/>
      <c r="F36" s="78"/>
      <c r="G36" s="78"/>
      <c r="H36" s="78"/>
      <c r="I36" s="78"/>
      <c r="J36" s="78"/>
      <c r="K36" s="78"/>
      <c r="L36" s="78"/>
      <c r="M36" s="78"/>
      <c r="N36" s="78">
        <f>'[3]Government'!$M38</f>
        <v>135</v>
      </c>
      <c r="O36" s="78"/>
      <c r="P36" s="78"/>
      <c r="Q36" s="79"/>
      <c r="R36" s="78"/>
      <c r="S36" s="78"/>
      <c r="T36" s="91"/>
      <c r="U36" s="91"/>
      <c r="V36" s="84">
        <f>'[3]Household|NGO|private'!$M31</f>
        <v>2</v>
      </c>
      <c r="W36" s="91"/>
      <c r="X36" s="127">
        <f t="shared" si="0"/>
        <v>137</v>
      </c>
    </row>
    <row r="37" spans="1:24" s="9" customFormat="1" ht="15">
      <c r="A37" s="25"/>
      <c r="B37" s="19"/>
      <c r="C37" s="17" t="s">
        <v>67</v>
      </c>
      <c r="D37" s="35"/>
      <c r="E37" s="78"/>
      <c r="F37" s="78">
        <f>'[3]Government'!$M39</f>
        <v>106.275968</v>
      </c>
      <c r="G37" s="78"/>
      <c r="H37" s="78"/>
      <c r="I37" s="78"/>
      <c r="J37" s="78"/>
      <c r="K37" s="78"/>
      <c r="L37" s="78"/>
      <c r="M37" s="78"/>
      <c r="O37" s="78"/>
      <c r="P37" s="78"/>
      <c r="Q37" s="79"/>
      <c r="R37" s="78"/>
      <c r="S37" s="78"/>
      <c r="T37" s="91"/>
      <c r="U37" s="91"/>
      <c r="V37" s="84">
        <f>'[3]Household|NGO|private'!$M32</f>
        <v>5.261372999999995</v>
      </c>
      <c r="W37" s="91"/>
      <c r="X37" s="127">
        <f t="shared" si="0"/>
        <v>111.537341</v>
      </c>
    </row>
    <row r="38" spans="1:24" s="9" customFormat="1" ht="14.25">
      <c r="A38" s="25"/>
      <c r="B38" s="17"/>
      <c r="C38" s="17" t="s">
        <v>73</v>
      </c>
      <c r="D38" s="35"/>
      <c r="E38" s="78"/>
      <c r="F38" s="78"/>
      <c r="G38" s="78"/>
      <c r="H38" s="78"/>
      <c r="I38" s="78"/>
      <c r="J38" s="78"/>
      <c r="K38" s="78"/>
      <c r="L38" s="78"/>
      <c r="M38" s="78"/>
      <c r="N38" s="78">
        <f>'[3]Government'!$M40</f>
        <v>143.9</v>
      </c>
      <c r="O38" s="78"/>
      <c r="P38" s="78"/>
      <c r="Q38" s="79"/>
      <c r="R38" s="78"/>
      <c r="S38" s="78"/>
      <c r="T38" s="91"/>
      <c r="U38" s="91"/>
      <c r="V38" s="84">
        <f>'[3]Household|NGO|private'!$M33</f>
        <v>0</v>
      </c>
      <c r="W38" s="91"/>
      <c r="X38" s="127">
        <f t="shared" si="0"/>
        <v>143.9</v>
      </c>
    </row>
    <row r="39" spans="1:24" s="9" customFormat="1" ht="14.25">
      <c r="A39" s="25"/>
      <c r="B39" s="17"/>
      <c r="C39" s="17" t="s">
        <v>83</v>
      </c>
      <c r="D39" s="35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9"/>
      <c r="R39" s="78"/>
      <c r="S39" s="78"/>
      <c r="T39" s="91">
        <f>0.75*'[1]Summary'!$M$96+0.25*'[1]Summary'!$N$96</f>
        <v>1.5625</v>
      </c>
      <c r="U39" s="91"/>
      <c r="V39" s="78"/>
      <c r="W39" s="91"/>
      <c r="X39" s="127">
        <f t="shared" si="0"/>
        <v>1.5625</v>
      </c>
    </row>
    <row r="40" spans="1:24" s="9" customFormat="1" ht="15">
      <c r="A40" s="47"/>
      <c r="B40" s="60" t="s">
        <v>16</v>
      </c>
      <c r="C40" s="48"/>
      <c r="D40" s="49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3"/>
      <c r="R40" s="82"/>
      <c r="S40" s="82"/>
      <c r="T40" s="92"/>
      <c r="U40" s="92"/>
      <c r="V40" s="82"/>
      <c r="W40" s="92"/>
      <c r="X40" s="128">
        <f t="shared" si="0"/>
        <v>0</v>
      </c>
    </row>
    <row r="41" spans="1:24" s="9" customFormat="1" ht="14.25">
      <c r="A41" s="25"/>
      <c r="B41" s="17"/>
      <c r="C41" s="17" t="s">
        <v>69</v>
      </c>
      <c r="D41" s="35"/>
      <c r="E41" s="78"/>
      <c r="F41" s="78">
        <f>'[4]1992-6'!$G$116</f>
        <v>2.6</v>
      </c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9"/>
      <c r="R41" s="78"/>
      <c r="S41" s="78"/>
      <c r="T41" s="91"/>
      <c r="U41" s="91"/>
      <c r="V41" s="78"/>
      <c r="W41" s="91"/>
      <c r="X41" s="127">
        <f t="shared" si="0"/>
        <v>2.6</v>
      </c>
    </row>
    <row r="42" spans="1:24" s="9" customFormat="1" ht="14.25">
      <c r="A42" s="25"/>
      <c r="B42" s="17"/>
      <c r="C42" s="17" t="s">
        <v>70</v>
      </c>
      <c r="D42" s="35"/>
      <c r="E42" s="78"/>
      <c r="F42" s="78">
        <f>SUM('[4]1992-6'!$G$111:$G$115)</f>
        <v>103.19999999999999</v>
      </c>
      <c r="G42" s="78">
        <f>'[6]Summary'!$G$11</f>
        <v>144.744083</v>
      </c>
      <c r="H42" s="78"/>
      <c r="I42" s="78"/>
      <c r="J42" s="78"/>
      <c r="K42" s="78"/>
      <c r="L42" s="78"/>
      <c r="M42" s="78">
        <f>'[6]Summary'!$D$12</f>
        <v>2.560321</v>
      </c>
      <c r="N42" s="78"/>
      <c r="O42" s="78">
        <f>SUM('[6]Summary'!$E$9:$E$11)</f>
        <v>37.6574429</v>
      </c>
      <c r="P42" s="78"/>
      <c r="Q42" s="79">
        <f>SUM('[5]Sheet1'!$O$187:$O$188)</f>
        <v>0.836</v>
      </c>
      <c r="R42" s="78">
        <f>'[6]Summary'!$F$12</f>
        <v>0.0576</v>
      </c>
      <c r="S42" s="78"/>
      <c r="T42" s="91">
        <f>0.75*('[1]Summary'!$M$95+'[1]Summary'!$M$97)+0.25*('[1]Summary'!$N$95+'[1]Summary'!$N$97)</f>
        <v>102.32934575196145</v>
      </c>
      <c r="U42" s="91"/>
      <c r="V42" s="78">
        <f>(0.75*'[1]Summary'!$M$94)+0.25*'[1]Summary'!$N$94</f>
        <v>181.87717487440898</v>
      </c>
      <c r="W42" s="91"/>
      <c r="X42" s="127">
        <f t="shared" si="0"/>
        <v>573.2619675263704</v>
      </c>
    </row>
    <row r="43" spans="1:24" s="9" customFormat="1" ht="14.25">
      <c r="A43" s="25"/>
      <c r="B43" s="17"/>
      <c r="C43" s="17"/>
      <c r="D43" s="35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9"/>
      <c r="R43" s="78"/>
      <c r="S43" s="78"/>
      <c r="T43" s="91"/>
      <c r="U43" s="91"/>
      <c r="V43" s="78"/>
      <c r="W43" s="91"/>
      <c r="X43" s="127"/>
    </row>
    <row r="44" spans="1:24" s="9" customFormat="1" ht="14.25">
      <c r="A44" s="25"/>
      <c r="B44" s="17"/>
      <c r="C44" s="17"/>
      <c r="D44" s="35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9"/>
      <c r="R44" s="78"/>
      <c r="S44" s="78"/>
      <c r="T44" s="91"/>
      <c r="U44" s="91"/>
      <c r="V44" s="78"/>
      <c r="W44" s="91"/>
      <c r="X44" s="127"/>
    </row>
    <row r="45" spans="1:24" s="9" customFormat="1" ht="14.25">
      <c r="A45" s="47"/>
      <c r="B45" s="48"/>
      <c r="C45" s="48"/>
      <c r="D45" s="49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3"/>
      <c r="R45" s="82"/>
      <c r="S45" s="82"/>
      <c r="T45" s="92"/>
      <c r="U45" s="92"/>
      <c r="V45" s="82"/>
      <c r="W45" s="92"/>
      <c r="X45" s="128">
        <f t="shared" si="0"/>
        <v>0</v>
      </c>
    </row>
    <row r="46" spans="1:24" s="9" customFormat="1" ht="15">
      <c r="A46" s="25"/>
      <c r="B46" s="59" t="s">
        <v>81</v>
      </c>
      <c r="C46" s="17"/>
      <c r="D46" s="35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9"/>
      <c r="R46" s="78"/>
      <c r="S46" s="78"/>
      <c r="T46" s="91"/>
      <c r="U46" s="91"/>
      <c r="V46" s="78"/>
      <c r="W46" s="91"/>
      <c r="X46" s="127"/>
    </row>
    <row r="47" spans="2:24" s="9" customFormat="1" ht="14.25">
      <c r="B47" s="17"/>
      <c r="C47" s="17"/>
      <c r="D47" s="35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115"/>
      <c r="Q47" s="78"/>
      <c r="R47" s="78"/>
      <c r="S47" s="78"/>
      <c r="T47" s="91"/>
      <c r="U47" s="91"/>
      <c r="V47" s="78"/>
      <c r="W47" s="91"/>
      <c r="X47" s="127"/>
    </row>
    <row r="48" spans="1:24" s="9" customFormat="1" ht="14.25">
      <c r="A48" s="25"/>
      <c r="B48" s="114" t="s">
        <v>28</v>
      </c>
      <c r="C48" s="17"/>
      <c r="D48" s="35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9"/>
      <c r="R48" s="78"/>
      <c r="S48" s="78"/>
      <c r="T48" s="91"/>
      <c r="U48" s="91">
        <f>(0.75*'[1]Summary'!$M$63)+(0.25*'[1]Summary'!$N$63)</f>
        <v>521.5288239563044</v>
      </c>
      <c r="V48" s="78">
        <f>(0.75*'[1]Summary'!$M$62)+(0.25*'[1]Summary'!$N$62)</f>
        <v>1584.3656483247119</v>
      </c>
      <c r="W48" s="91"/>
      <c r="X48" s="127">
        <f t="shared" si="0"/>
        <v>2105.8944722810165</v>
      </c>
    </row>
    <row r="49" spans="1:24" s="9" customFormat="1" ht="14.25">
      <c r="A49" s="25"/>
      <c r="B49" s="17"/>
      <c r="C49" s="17"/>
      <c r="D49" s="35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9"/>
      <c r="R49" s="78"/>
      <c r="S49" s="78"/>
      <c r="T49" s="91"/>
      <c r="U49" s="91"/>
      <c r="V49" s="78"/>
      <c r="W49" s="91"/>
      <c r="X49" s="127">
        <f t="shared" si="0"/>
        <v>0</v>
      </c>
    </row>
    <row r="50" spans="1:24" s="9" customFormat="1" ht="14.25">
      <c r="A50" s="25"/>
      <c r="B50" s="114" t="s">
        <v>17</v>
      </c>
      <c r="C50" s="20"/>
      <c r="D50" s="36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9"/>
      <c r="R50" s="78"/>
      <c r="S50" s="78"/>
      <c r="T50" s="91"/>
      <c r="U50" s="91"/>
      <c r="V50" s="78"/>
      <c r="W50" s="91"/>
      <c r="X50" s="127">
        <f t="shared" si="0"/>
        <v>0</v>
      </c>
    </row>
    <row r="51" spans="1:24" s="9" customFormat="1" ht="12.75">
      <c r="A51" s="25"/>
      <c r="B51" s="20"/>
      <c r="C51" s="20" t="s">
        <v>34</v>
      </c>
      <c r="D51" s="35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9"/>
      <c r="R51" s="78"/>
      <c r="S51" s="78"/>
      <c r="T51" s="91"/>
      <c r="U51" s="91"/>
      <c r="V51" s="78"/>
      <c r="W51" s="93"/>
      <c r="X51" s="127">
        <f t="shared" si="0"/>
        <v>0</v>
      </c>
    </row>
    <row r="52" spans="1:24" s="9" customFormat="1" ht="12.75">
      <c r="A52" s="25"/>
      <c r="B52" s="20"/>
      <c r="D52" s="36" t="s">
        <v>35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9"/>
      <c r="R52" s="78"/>
      <c r="S52" s="78"/>
      <c r="T52" s="91"/>
      <c r="U52" s="91">
        <f>(0.75*('[1]Summary'!$M$35+'[1]Summary'!$M$32))+(0.25*('[1]Summary'!$N$35+'[1]Summary'!$N$32))</f>
        <v>2821.7864784964154</v>
      </c>
      <c r="V52" s="78">
        <f>(0.75*('[1]Summary'!$M$34+'[1]Summary'!$M$31))+(0.25*('[1]Summary'!$N$34+'[1]Summary'!$N$31))</f>
        <v>10018.749214711544</v>
      </c>
      <c r="W52" s="93"/>
      <c r="X52" s="127">
        <f t="shared" si="0"/>
        <v>12840.53569320796</v>
      </c>
    </row>
    <row r="53" spans="1:24" s="9" customFormat="1" ht="12.75">
      <c r="A53" s="25"/>
      <c r="B53" s="20"/>
      <c r="D53" s="37" t="s">
        <v>31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9"/>
      <c r="R53" s="78"/>
      <c r="S53" s="78"/>
      <c r="T53" s="91"/>
      <c r="U53" s="91"/>
      <c r="V53" s="97" t="s">
        <v>46</v>
      </c>
      <c r="W53" s="93"/>
      <c r="X53" s="127">
        <f t="shared" si="0"/>
        <v>0</v>
      </c>
    </row>
    <row r="54" spans="1:24" s="9" customFormat="1" ht="12.75">
      <c r="A54" s="25"/>
      <c r="B54" s="20"/>
      <c r="D54" s="99" t="s">
        <v>71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9"/>
      <c r="R54" s="78"/>
      <c r="S54" s="78"/>
      <c r="T54" s="91"/>
      <c r="U54" s="91"/>
      <c r="V54" s="78"/>
      <c r="W54" s="93"/>
      <c r="X54" s="127">
        <f t="shared" si="0"/>
        <v>0</v>
      </c>
    </row>
    <row r="55" spans="1:24" s="9" customFormat="1" ht="24" customHeight="1">
      <c r="A55" s="25"/>
      <c r="B55" s="20"/>
      <c r="C55" s="180" t="s">
        <v>36</v>
      </c>
      <c r="D55" s="173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9"/>
      <c r="R55" s="78"/>
      <c r="S55" s="78"/>
      <c r="T55" s="91"/>
      <c r="U55" s="91">
        <f>(0.75*'[1]Summary'!$M82)+(0.25*'[1]Summary'!$M82)+4</f>
        <v>389.46776623068314</v>
      </c>
      <c r="V55" s="78"/>
      <c r="W55" s="93"/>
      <c r="X55" s="127">
        <f t="shared" si="0"/>
        <v>389.46776623068314</v>
      </c>
    </row>
    <row r="56" spans="1:24" s="9" customFormat="1" ht="12.75">
      <c r="A56" s="25"/>
      <c r="B56" s="20"/>
      <c r="C56" s="20" t="s">
        <v>37</v>
      </c>
      <c r="D56" s="35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9"/>
      <c r="R56" s="78"/>
      <c r="S56" s="78"/>
      <c r="T56" s="91"/>
      <c r="U56" s="91">
        <f>(0.75*'[1]Summary'!$M83)+(0.25*'[1]Summary'!$M83)</f>
        <v>0</v>
      </c>
      <c r="V56" s="78">
        <f>(0.75*'[1]Summary'!$M71)+(0.25*'[1]Summary'!$N71)</f>
        <v>1460.1643853602745</v>
      </c>
      <c r="W56" s="93"/>
      <c r="X56" s="127">
        <f t="shared" si="0"/>
        <v>1460.1643853602745</v>
      </c>
    </row>
    <row r="57" spans="1:24" s="9" customFormat="1" ht="12.75">
      <c r="A57" s="25"/>
      <c r="B57" s="20"/>
      <c r="C57" s="20" t="s">
        <v>38</v>
      </c>
      <c r="D57" s="35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9"/>
      <c r="R57" s="78"/>
      <c r="S57" s="78"/>
      <c r="T57" s="91"/>
      <c r="U57" s="91">
        <f>(0.75*'[1]Summary'!$M84)+(0.25*'[1]Summary'!$M84)+4</f>
        <v>197.30806548807843</v>
      </c>
      <c r="V57" s="78">
        <f>(0.75*'[1]Summary'!$M72)+(0.25*'[1]Summary'!$N72)</f>
        <v>302.1029762814361</v>
      </c>
      <c r="W57" s="93"/>
      <c r="X57" s="127">
        <f t="shared" si="0"/>
        <v>499.41104176951455</v>
      </c>
    </row>
    <row r="58" spans="1:24" s="9" customFormat="1" ht="12.75">
      <c r="A58" s="25"/>
      <c r="B58" s="20"/>
      <c r="C58" s="20" t="s">
        <v>39</v>
      </c>
      <c r="D58" s="35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9"/>
      <c r="R58" s="78"/>
      <c r="S58" s="78"/>
      <c r="T58" s="91"/>
      <c r="U58" s="91">
        <f>(0.75*'[1]Summary'!$M85)+(0.25*'[1]Summary'!$M85)</f>
        <v>0</v>
      </c>
      <c r="V58" s="78">
        <f>(0.75*'[1]Summary'!$M73)+(0.25*'[1]Summary'!$N73)</f>
        <v>0</v>
      </c>
      <c r="W58" s="93"/>
      <c r="X58" s="127">
        <f t="shared" si="0"/>
        <v>0</v>
      </c>
    </row>
    <row r="59" spans="1:24" s="9" customFormat="1" ht="12.75">
      <c r="A59" s="25"/>
      <c r="B59" s="20"/>
      <c r="C59" s="20" t="s">
        <v>40</v>
      </c>
      <c r="D59" s="35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9"/>
      <c r="R59" s="78"/>
      <c r="S59" s="78"/>
      <c r="T59" s="91"/>
      <c r="U59" s="91">
        <f>(0.75*'[1]Summary'!$M86)+(0.25*'[1]Summary'!$M86)</f>
        <v>0</v>
      </c>
      <c r="V59" s="78">
        <f>(0.75*'[1]Summary'!$M74)+(0.25*'[1]Summary'!$N74)</f>
        <v>1963.6693458293348</v>
      </c>
      <c r="W59" s="93"/>
      <c r="X59" s="127">
        <f t="shared" si="0"/>
        <v>1963.6693458293348</v>
      </c>
    </row>
    <row r="60" spans="1:24" s="9" customFormat="1" ht="26.25" customHeight="1">
      <c r="A60" s="25"/>
      <c r="B60" s="20"/>
      <c r="C60" s="172" t="s">
        <v>41</v>
      </c>
      <c r="D60" s="173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9"/>
      <c r="R60" s="78"/>
      <c r="S60" s="78"/>
      <c r="T60" s="91"/>
      <c r="U60" s="102"/>
      <c r="W60" s="93"/>
      <c r="X60" s="127">
        <f t="shared" si="0"/>
        <v>0</v>
      </c>
    </row>
    <row r="61" spans="1:24" s="20" customFormat="1" ht="12.75">
      <c r="A61" s="26"/>
      <c r="D61" s="36" t="s">
        <v>18</v>
      </c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5"/>
      <c r="R61" s="84"/>
      <c r="S61" s="84"/>
      <c r="T61" s="67"/>
      <c r="U61" s="91">
        <f>(0.75*'[1]Summary'!$M87)+(0.25*'[1]Summary'!$M87)</f>
        <v>0</v>
      </c>
      <c r="V61" s="78">
        <f>(0.75*'[1]Summary'!$M75)+(0.25*'[1]Summary'!$N75)</f>
        <v>436.3709657398522</v>
      </c>
      <c r="W61" s="98"/>
      <c r="X61" s="127">
        <f t="shared" si="0"/>
        <v>436.3709657398522</v>
      </c>
    </row>
    <row r="62" spans="1:24" s="9" customFormat="1" ht="12.75">
      <c r="A62" s="25"/>
      <c r="B62" s="20"/>
      <c r="D62" s="36" t="s">
        <v>19</v>
      </c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6"/>
      <c r="R62" s="80"/>
      <c r="S62" s="80"/>
      <c r="T62" s="93"/>
      <c r="U62" s="91">
        <f>(0.75*'[1]Summary'!$M88)+(0.25*'[1]Summary'!$M88)</f>
        <v>0</v>
      </c>
      <c r="V62" s="78">
        <f>(0.75*'[1]Summary'!$M76)+(0.25*'[1]Summary'!$N76)</f>
        <v>604.2059525628722</v>
      </c>
      <c r="W62" s="93"/>
      <c r="X62" s="127">
        <f t="shared" si="0"/>
        <v>604.2059525628722</v>
      </c>
    </row>
    <row r="63" spans="1:24" s="9" customFormat="1" ht="12.75">
      <c r="A63" s="25"/>
      <c r="B63" s="20"/>
      <c r="D63" s="36" t="s">
        <v>42</v>
      </c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6"/>
      <c r="R63" s="80"/>
      <c r="S63" s="80"/>
      <c r="T63" s="93"/>
      <c r="U63" s="91">
        <f>(0.75*'[1]Summary'!$M89)+(0.25*'[1]Summary'!$M89)</f>
        <v>0</v>
      </c>
      <c r="V63" s="78">
        <f>(0.75*'[1]Summary'!$M77)+(0.25*'[1]Summary'!$N77)</f>
        <v>2131.5043326523546</v>
      </c>
      <c r="W63" s="93"/>
      <c r="X63" s="127">
        <f t="shared" si="0"/>
        <v>2131.5043326523546</v>
      </c>
    </row>
    <row r="64" spans="1:24" s="9" customFormat="1" ht="12.75">
      <c r="A64" s="25"/>
      <c r="B64" s="20"/>
      <c r="D64" s="36" t="s">
        <v>43</v>
      </c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6"/>
      <c r="R64" s="80"/>
      <c r="S64" s="80"/>
      <c r="T64" s="93"/>
      <c r="U64" s="91">
        <f>(0.75*'[1]Summary'!$M90)+(0.25*'[1]Summary'!$M90)</f>
        <v>0</v>
      </c>
      <c r="V64" s="78">
        <f>(0.75*'[1]Summary'!$M78)+(0.25*'[1]Summary'!$N78)</f>
        <v>990.2264222558183</v>
      </c>
      <c r="W64" s="93"/>
      <c r="X64" s="127">
        <f t="shared" si="0"/>
        <v>990.2264222558183</v>
      </c>
    </row>
    <row r="65" spans="1:24" s="9" customFormat="1" ht="12.75">
      <c r="A65" s="25"/>
      <c r="B65" s="20"/>
      <c r="D65" s="36" t="s">
        <v>44</v>
      </c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6"/>
      <c r="R65" s="80"/>
      <c r="S65" s="80"/>
      <c r="T65" s="93"/>
      <c r="U65" s="91">
        <f>(0.75*'[1]Summary'!$M91)+(0.25*'[1]Summary'!$M91)</f>
        <v>0</v>
      </c>
      <c r="V65" s="78">
        <f>(0.75*'[1]Summary'!$M79)+(0.25*'[1]Summary'!$N79)</f>
        <v>0</v>
      </c>
      <c r="W65" s="93"/>
      <c r="X65" s="127">
        <f t="shared" si="0"/>
        <v>0</v>
      </c>
    </row>
    <row r="66" spans="1:24" s="9" customFormat="1" ht="12.75">
      <c r="A66" s="25"/>
      <c r="B66" s="20"/>
      <c r="D66" s="36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6"/>
      <c r="R66" s="80"/>
      <c r="S66" s="80"/>
      <c r="T66" s="93"/>
      <c r="U66" s="91"/>
      <c r="V66" s="78"/>
      <c r="W66" s="93"/>
      <c r="X66" s="127"/>
    </row>
    <row r="67" spans="1:24" s="9" customFormat="1" ht="12.75">
      <c r="A67" s="25"/>
      <c r="B67" s="20"/>
      <c r="C67" s="107" t="s">
        <v>79</v>
      </c>
      <c r="D67" s="36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6"/>
      <c r="R67" s="80"/>
      <c r="S67" s="80"/>
      <c r="T67" s="93"/>
      <c r="U67" s="91"/>
      <c r="V67" s="78"/>
      <c r="W67" s="93">
        <f>'Sources to Intermediaries'!H40</f>
        <v>875.3217993079586</v>
      </c>
      <c r="X67" s="127">
        <f t="shared" si="0"/>
        <v>875.3217993079586</v>
      </c>
    </row>
    <row r="68" spans="1:25" s="9" customFormat="1" ht="13.5" thickBot="1">
      <c r="A68" s="42"/>
      <c r="B68" s="43"/>
      <c r="C68" s="44"/>
      <c r="D68" s="45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8"/>
      <c r="R68" s="87"/>
      <c r="S68" s="87"/>
      <c r="T68" s="94"/>
      <c r="U68" s="106"/>
      <c r="V68" s="95"/>
      <c r="W68" s="94"/>
      <c r="X68" s="138"/>
      <c r="Y68" s="20"/>
    </row>
    <row r="69" spans="1:24" s="70" customFormat="1" ht="29.25" customHeight="1" thickBot="1">
      <c r="A69" s="162" t="s">
        <v>12</v>
      </c>
      <c r="B69" s="163"/>
      <c r="C69" s="163"/>
      <c r="D69" s="164"/>
      <c r="E69" s="141">
        <f>SUM(E9:E68)</f>
        <v>29.488691865517243</v>
      </c>
      <c r="F69" s="141">
        <f>SUM(F9:F68)</f>
        <v>3095.0759679999996</v>
      </c>
      <c r="G69" s="141">
        <f aca="true" t="shared" si="1" ref="G69:O69">SUM(G9:G68)</f>
        <v>22144.600000000002</v>
      </c>
      <c r="H69" s="141">
        <f t="shared" si="1"/>
        <v>25.216450000000002</v>
      </c>
      <c r="I69" s="141">
        <f t="shared" si="1"/>
        <v>59.024685</v>
      </c>
      <c r="J69" s="141">
        <f t="shared" si="1"/>
        <v>9.7394</v>
      </c>
      <c r="K69" s="141">
        <f t="shared" si="1"/>
        <v>828.2167449773394</v>
      </c>
      <c r="L69" s="141">
        <f t="shared" si="1"/>
        <v>50.95846352976913</v>
      </c>
      <c r="M69" s="141">
        <f t="shared" si="1"/>
        <v>214.84865362003848</v>
      </c>
      <c r="N69" s="141">
        <f t="shared" si="1"/>
        <v>1492.9</v>
      </c>
      <c r="O69" s="141">
        <f t="shared" si="1"/>
        <v>38.4734429</v>
      </c>
      <c r="P69" s="141">
        <f aca="true" t="shared" si="2" ref="P69:W69">SUM(P9:P68)</f>
        <v>157.49090447887056</v>
      </c>
      <c r="Q69" s="142">
        <f t="shared" si="2"/>
        <v>2109.87</v>
      </c>
      <c r="R69" s="141">
        <f t="shared" si="2"/>
        <v>0.0576</v>
      </c>
      <c r="S69" s="141">
        <f t="shared" si="2"/>
        <v>23.48</v>
      </c>
      <c r="T69" s="143">
        <f t="shared" si="2"/>
        <v>132.21321675196145</v>
      </c>
      <c r="U69" s="141">
        <f t="shared" si="2"/>
        <v>3930.0911341714814</v>
      </c>
      <c r="V69" s="141">
        <f t="shared" si="2"/>
        <v>21020.74142059261</v>
      </c>
      <c r="W69" s="141">
        <f t="shared" si="2"/>
        <v>875.3217993079586</v>
      </c>
      <c r="X69" s="139">
        <f>SUM(X9:X67)</f>
        <v>56237.808575195544</v>
      </c>
    </row>
    <row r="70" ht="12.75"/>
    <row r="71" ht="12.75">
      <c r="T71" s="101"/>
    </row>
    <row r="72" spans="20:24" ht="18">
      <c r="T72" s="119"/>
      <c r="W72" t="s">
        <v>84</v>
      </c>
      <c r="X72" s="122">
        <f>'[1]TDHE'!$M$4</f>
        <v>56236.98281480509</v>
      </c>
    </row>
    <row r="73" spans="8:24" ht="53.25">
      <c r="H73" s="101"/>
      <c r="T73" s="121"/>
      <c r="W73" s="123" t="s">
        <v>85</v>
      </c>
      <c r="X73" s="124">
        <f>X72-X69</f>
        <v>-0.8257603904567077</v>
      </c>
    </row>
    <row r="74" spans="20:24" ht="18">
      <c r="T74" s="119"/>
      <c r="W74" s="123"/>
      <c r="X74" s="125"/>
    </row>
    <row r="75" spans="15:24" ht="23.25">
      <c r="O75" s="101"/>
      <c r="T75" s="121"/>
      <c r="X75" s="71"/>
    </row>
    <row r="76" spans="20:24" ht="18">
      <c r="T76" s="101"/>
      <c r="X76" s="71"/>
    </row>
    <row r="77" ht="18">
      <c r="X77" s="71"/>
    </row>
    <row r="78" ht="18">
      <c r="X78" s="71"/>
    </row>
    <row r="79" ht="18">
      <c r="X79" s="71"/>
    </row>
    <row r="80" ht="18">
      <c r="X80" s="71"/>
    </row>
    <row r="81" ht="18">
      <c r="X81" s="71"/>
    </row>
    <row r="82" ht="18">
      <c r="X82" s="71"/>
    </row>
    <row r="83" ht="18">
      <c r="X83" s="71"/>
    </row>
    <row r="84" ht="18">
      <c r="X84" s="71"/>
    </row>
    <row r="85" ht="18">
      <c r="X85" s="71"/>
    </row>
    <row r="86" ht="18">
      <c r="X86" s="71"/>
    </row>
    <row r="87" ht="18">
      <c r="X87" s="71"/>
    </row>
    <row r="88" ht="18">
      <c r="X88" s="71"/>
    </row>
    <row r="89" ht="18">
      <c r="X89" s="71"/>
    </row>
    <row r="90" ht="18">
      <c r="X90" s="71"/>
    </row>
    <row r="91" ht="18">
      <c r="X91" s="71"/>
    </row>
    <row r="92" ht="18">
      <c r="X92" s="71"/>
    </row>
    <row r="93" ht="18">
      <c r="X93" s="71"/>
    </row>
    <row r="94" ht="18">
      <c r="X94" s="71"/>
    </row>
  </sheetData>
  <mergeCells count="10">
    <mergeCell ref="U5:W7"/>
    <mergeCell ref="A69:D69"/>
    <mergeCell ref="E5:S6"/>
    <mergeCell ref="T5:T7"/>
    <mergeCell ref="C60:D60"/>
    <mergeCell ref="B33:D33"/>
    <mergeCell ref="Q7:S7"/>
    <mergeCell ref="E7:P7"/>
    <mergeCell ref="B27:D27"/>
    <mergeCell ref="C55:D55"/>
  </mergeCells>
  <printOptions gridLines="1" headings="1"/>
  <pageMargins left="0.15748031496062992" right="0.15748031496062992" top="0.1968503937007874" bottom="0.1968503937007874" header="0.11811023622047245" footer="0.11811023622047245"/>
  <pageSetup fitToHeight="1" fitToWidth="1" horizontalDpi="600" verticalDpi="600" orientation="landscape" scale="51" r:id="rId3"/>
  <rowBreaks count="1" manualBreakCount="1">
    <brk id="39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Aparnaa Somanathan</dc:creator>
  <cp:keywords/>
  <dc:description/>
  <cp:lastModifiedBy>User</cp:lastModifiedBy>
  <cp:lastPrinted>1999-03-18T08:28:41Z</cp:lastPrinted>
  <dcterms:created xsi:type="dcterms:W3CDTF">1998-04-08T19:33:11Z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